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430"/>
  <workbookPr/>
  <mc:AlternateContent xmlns:mc="http://schemas.openxmlformats.org/markup-compatibility/2006">
    <mc:Choice Requires="x15">
      <x15ac:absPath xmlns:x15ac="http://schemas.microsoft.com/office/spreadsheetml/2010/11/ac" url="C:\Users\axercavins\Desktop\"/>
    </mc:Choice>
  </mc:AlternateContent>
  <xr:revisionPtr revIDLastSave="0" documentId="13_ncr:1_{E1CB9FD8-4AE4-475C-A787-EC1829E1F810}" xr6:coauthVersionLast="47" xr6:coauthVersionMax="47" xr10:uidLastSave="{00000000-0000-0000-0000-000000000000}"/>
  <bookViews>
    <workbookView xWindow="-110" yWindow="-110" windowWidth="19420" windowHeight="10420" tabRatio="843" xr2:uid="{00000000-000D-0000-FFFF-FFFF00000000}"/>
  </bookViews>
  <sheets>
    <sheet name="Descripción" sheetId="3" r:id="rId1"/>
    <sheet name="QBA" sheetId="2" r:id="rId2"/>
    <sheet name="Comportamiento" sheetId="5" r:id="rId3"/>
    <sheet name="Clínica" sheetId="13" r:id="rId4"/>
    <sheet name="Instalaciones 0-1-2" sheetId="4" r:id="rId5"/>
    <sheet name="INFORME 0-1-2" sheetId="9" state="hidden" r:id="rId6"/>
    <sheet name="Resultados 0-1-2" sheetId="1" r:id="rId7"/>
    <sheet name="Informe 0-1-2 v2" sheetId="14" r:id="rId8"/>
    <sheet name="Instalaciones 3" sheetId="10" r:id="rId9"/>
    <sheet name="Jaulas distintas" sheetId="17" r:id="rId10"/>
    <sheet name="Resultados 3" sheetId="11" r:id="rId11"/>
    <sheet name="INFORME 3" sheetId="12" state="hidden" r:id="rId12"/>
    <sheet name="Informe 3 v2" sheetId="16" r:id="rId13"/>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8" i="16" l="1"/>
  <c r="E17" i="16"/>
  <c r="E16" i="16"/>
  <c r="E15" i="16"/>
  <c r="E18" i="14"/>
  <c r="E15" i="14"/>
  <c r="E16" i="14"/>
  <c r="E17" i="14"/>
  <c r="C52" i="13" l="1"/>
  <c r="E26" i="16" l="1"/>
  <c r="E25" i="16"/>
  <c r="E26" i="14"/>
  <c r="E25" i="14"/>
  <c r="E14" i="14"/>
  <c r="E13" i="14"/>
  <c r="J9" i="16"/>
  <c r="E13" i="16"/>
  <c r="E14" i="16"/>
  <c r="E11" i="16"/>
  <c r="E12" i="16"/>
  <c r="B28" i="17"/>
  <c r="B27" i="17"/>
  <c r="S91" i="16" l="1"/>
  <c r="S93" i="14"/>
  <c r="D71" i="10" l="1"/>
  <c r="D64" i="4"/>
  <c r="D117" i="10"/>
  <c r="F24" i="13" l="1"/>
  <c r="F20" i="13"/>
  <c r="F16" i="13"/>
  <c r="F15" i="13"/>
  <c r="F14" i="13"/>
  <c r="F12" i="13"/>
  <c r="F11" i="13"/>
  <c r="E12" i="14" l="1"/>
  <c r="H9" i="14"/>
  <c r="J39" i="3" l="1"/>
  <c r="C36" i="3"/>
  <c r="J38" i="3"/>
  <c r="I38" i="3"/>
  <c r="I39" i="3"/>
  <c r="O419" i="16" l="1"/>
  <c r="O406" i="16"/>
  <c r="O422" i="14"/>
  <c r="O409" i="14"/>
  <c r="O106" i="16" l="1"/>
  <c r="O442" i="16"/>
  <c r="O432" i="16"/>
  <c r="O425" i="16"/>
  <c r="C413" i="16"/>
  <c r="O412" i="16"/>
  <c r="O399" i="16"/>
  <c r="O173" i="16"/>
  <c r="O165" i="16"/>
  <c r="L159" i="16"/>
  <c r="M127" i="16"/>
  <c r="O127" i="16"/>
  <c r="O121" i="16"/>
  <c r="O108" i="16"/>
  <c r="F108" i="16"/>
  <c r="O89" i="16"/>
  <c r="O81" i="16"/>
  <c r="O482" i="16"/>
  <c r="N482" i="16"/>
  <c r="O308" i="16"/>
  <c r="O295" i="16"/>
  <c r="L289" i="16"/>
  <c r="L283" i="16"/>
  <c r="L277" i="16"/>
  <c r="L271" i="16"/>
  <c r="O265" i="16"/>
  <c r="L265" i="16"/>
  <c r="O258" i="16"/>
  <c r="O245" i="16"/>
  <c r="L245" i="16"/>
  <c r="O240" i="16"/>
  <c r="L240" i="16"/>
  <c r="H141" i="16"/>
  <c r="O140" i="16"/>
  <c r="H140" i="16"/>
  <c r="E28" i="16"/>
  <c r="E27" i="16"/>
  <c r="E24" i="16"/>
  <c r="E23" i="16"/>
  <c r="E22" i="16"/>
  <c r="F21" i="16"/>
  <c r="E21" i="16"/>
  <c r="E19" i="16"/>
  <c r="N9" i="16"/>
  <c r="H9" i="16"/>
  <c r="G362" i="12" l="1"/>
  <c r="A362" i="12" s="1"/>
  <c r="D287" i="12"/>
  <c r="H264" i="12"/>
  <c r="H261" i="12"/>
  <c r="H258" i="12"/>
  <c r="H255" i="12"/>
  <c r="H252" i="12"/>
  <c r="F241" i="12"/>
  <c r="F240" i="12"/>
  <c r="F237" i="12"/>
  <c r="F236" i="12"/>
  <c r="F233" i="12"/>
  <c r="F180" i="12"/>
  <c r="F179" i="12"/>
  <c r="F143" i="12"/>
  <c r="F141" i="12"/>
  <c r="F140" i="12"/>
  <c r="F137" i="12"/>
  <c r="F135" i="12"/>
  <c r="F112" i="12"/>
  <c r="E103" i="12"/>
  <c r="E101" i="12"/>
  <c r="A94" i="12"/>
  <c r="A8" i="12"/>
  <c r="A7" i="12"/>
  <c r="A6" i="12"/>
  <c r="A5" i="12"/>
  <c r="E45" i="11"/>
  <c r="H290" i="12" s="1"/>
  <c r="E32" i="11"/>
  <c r="E31" i="11" s="1"/>
  <c r="J509" i="16" s="1"/>
  <c r="E29" i="11"/>
  <c r="E27" i="11"/>
  <c r="H150" i="12" s="1"/>
  <c r="E26" i="11"/>
  <c r="H336" i="12" s="1"/>
  <c r="E17" i="11"/>
  <c r="D108" i="12" s="1"/>
  <c r="E15" i="11"/>
  <c r="D99" i="12" s="1"/>
  <c r="E14" i="11"/>
  <c r="H93" i="12" s="1"/>
  <c r="E13" i="11"/>
  <c r="H90" i="12" s="1"/>
  <c r="E12" i="11"/>
  <c r="H88" i="12" s="1"/>
  <c r="E9" i="11"/>
  <c r="D79" i="12" s="1"/>
  <c r="E8" i="11"/>
  <c r="C154" i="10"/>
  <c r="C153" i="10"/>
  <c r="C152" i="10"/>
  <c r="D136" i="10"/>
  <c r="D135" i="10"/>
  <c r="D133" i="10"/>
  <c r="D132" i="10"/>
  <c r="D131" i="10"/>
  <c r="D118" i="10"/>
  <c r="E120" i="10" s="1"/>
  <c r="D104" i="10"/>
  <c r="C104" i="10"/>
  <c r="C71" i="10"/>
  <c r="D13" i="10"/>
  <c r="D15" i="10" s="1"/>
  <c r="D92" i="10" s="1"/>
  <c r="C13" i="10"/>
  <c r="C15" i="10" s="1"/>
  <c r="C26" i="10" s="1"/>
  <c r="O483" i="14"/>
  <c r="N483" i="14"/>
  <c r="O443" i="14"/>
  <c r="O435" i="14"/>
  <c r="O428" i="14"/>
  <c r="C416" i="14"/>
  <c r="O415" i="14"/>
  <c r="O402" i="14"/>
  <c r="J367" i="14"/>
  <c r="J355" i="14"/>
  <c r="O308" i="14"/>
  <c r="O295" i="14"/>
  <c r="L290" i="14"/>
  <c r="L284" i="14"/>
  <c r="L278" i="14"/>
  <c r="L272" i="14"/>
  <c r="O266" i="14"/>
  <c r="L266" i="14"/>
  <c r="O259" i="14"/>
  <c r="O246" i="14"/>
  <c r="L246" i="14"/>
  <c r="O241" i="14"/>
  <c r="L241" i="14"/>
  <c r="O176" i="14"/>
  <c r="O168" i="14"/>
  <c r="H142" i="14"/>
  <c r="O141" i="14"/>
  <c r="H141" i="14"/>
  <c r="O128" i="14"/>
  <c r="M128" i="14"/>
  <c r="O122" i="14"/>
  <c r="O109" i="14"/>
  <c r="F109" i="14"/>
  <c r="O107" i="14"/>
  <c r="O91" i="14"/>
  <c r="O82" i="14"/>
  <c r="E28" i="14"/>
  <c r="E27" i="14"/>
  <c r="E24" i="14"/>
  <c r="E23" i="14"/>
  <c r="E22" i="14"/>
  <c r="F21" i="14"/>
  <c r="E21" i="14"/>
  <c r="E19" i="14"/>
  <c r="E11" i="14"/>
  <c r="N9" i="14"/>
  <c r="J9" i="14"/>
  <c r="D287" i="9"/>
  <c r="H264" i="9"/>
  <c r="H261" i="9"/>
  <c r="H258" i="9"/>
  <c r="H255" i="9"/>
  <c r="H252" i="9"/>
  <c r="F241" i="9"/>
  <c r="F240" i="9"/>
  <c r="F237" i="9"/>
  <c r="F236" i="9"/>
  <c r="H235" i="9"/>
  <c r="F233" i="9"/>
  <c r="F180" i="9"/>
  <c r="F179" i="9"/>
  <c r="H153" i="9"/>
  <c r="F143" i="9"/>
  <c r="F141" i="9"/>
  <c r="F140" i="9"/>
  <c r="F137" i="9"/>
  <c r="F135" i="9"/>
  <c r="H103" i="9"/>
  <c r="E103" i="9"/>
  <c r="E101" i="9"/>
  <c r="A94" i="9"/>
  <c r="A8" i="9"/>
  <c r="A7" i="9"/>
  <c r="A6" i="9"/>
  <c r="A5" i="9"/>
  <c r="E45" i="1"/>
  <c r="E32" i="1"/>
  <c r="H178" i="9" s="1"/>
  <c r="E29" i="1"/>
  <c r="H150" i="9" s="1"/>
  <c r="E27" i="1"/>
  <c r="H143" i="9" s="1"/>
  <c r="E26" i="1"/>
  <c r="E17" i="1"/>
  <c r="H101" i="9" s="1"/>
  <c r="E15" i="1"/>
  <c r="H93" i="9" s="1"/>
  <c r="E14" i="1"/>
  <c r="H90" i="9" s="1"/>
  <c r="E13" i="1"/>
  <c r="H88" i="9" s="1"/>
  <c r="E12" i="1"/>
  <c r="H86" i="9" s="1"/>
  <c r="E9" i="1"/>
  <c r="E8" i="1"/>
  <c r="C159" i="4"/>
  <c r="C158" i="4"/>
  <c r="C157" i="4"/>
  <c r="D141" i="4"/>
  <c r="D140" i="4"/>
  <c r="D138" i="4"/>
  <c r="D137" i="4"/>
  <c r="D136" i="4"/>
  <c r="D103" i="4"/>
  <c r="C103" i="4"/>
  <c r="D99" i="4"/>
  <c r="C99" i="4"/>
  <c r="D98" i="4"/>
  <c r="D107" i="4" s="1"/>
  <c r="C98" i="4"/>
  <c r="C107" i="4" s="1"/>
  <c r="D85" i="4"/>
  <c r="C85" i="4"/>
  <c r="C64" i="4"/>
  <c r="D62" i="4"/>
  <c r="C62" i="4"/>
  <c r="E62" i="4" s="1"/>
  <c r="H107" i="14" s="1"/>
  <c r="D32" i="4"/>
  <c r="C32" i="4"/>
  <c r="D18" i="4"/>
  <c r="C18" i="4"/>
  <c r="E18" i="4" s="1"/>
  <c r="C51" i="13"/>
  <c r="I65" i="13" s="1"/>
  <c r="C50" i="13"/>
  <c r="O289" i="16"/>
  <c r="O283" i="16"/>
  <c r="O277" i="16"/>
  <c r="O271" i="16"/>
  <c r="F36" i="13"/>
  <c r="J205" i="16" s="1"/>
  <c r="F35" i="13"/>
  <c r="J204" i="16" s="1"/>
  <c r="F34" i="13"/>
  <c r="F32" i="13"/>
  <c r="J72" i="16" s="1"/>
  <c r="F31" i="13"/>
  <c r="J71" i="16" s="1"/>
  <c r="F30" i="13"/>
  <c r="F28" i="13"/>
  <c r="J229" i="16" s="1"/>
  <c r="I27" i="13"/>
  <c r="F27" i="13"/>
  <c r="J228" i="16" s="1"/>
  <c r="F26" i="13"/>
  <c r="J217" i="16"/>
  <c r="F23" i="13"/>
  <c r="J216" i="16" s="1"/>
  <c r="F22" i="13"/>
  <c r="I20" i="13"/>
  <c r="J383" i="16"/>
  <c r="F19" i="13"/>
  <c r="J382" i="16" s="1"/>
  <c r="F18" i="13"/>
  <c r="F17" i="13"/>
  <c r="J354" i="16"/>
  <c r="J353" i="16"/>
  <c r="F13" i="13"/>
  <c r="J366" i="16"/>
  <c r="J365" i="16"/>
  <c r="F10" i="13"/>
  <c r="F8" i="13"/>
  <c r="J309" i="16" s="1"/>
  <c r="F7" i="13"/>
  <c r="J308" i="16" s="1"/>
  <c r="F6" i="13"/>
  <c r="D61" i="5"/>
  <c r="D60" i="5"/>
  <c r="D59" i="5"/>
  <c r="D58" i="5"/>
  <c r="D57" i="5"/>
  <c r="J24" i="5"/>
  <c r="C279" i="12" s="1"/>
  <c r="O9" i="5"/>
  <c r="O8" i="5"/>
  <c r="O7" i="5"/>
  <c r="O6" i="5"/>
  <c r="F41" i="3"/>
  <c r="E41" i="3"/>
  <c r="D41" i="3"/>
  <c r="C41" i="3"/>
  <c r="C46" i="3" s="1"/>
  <c r="L39" i="3"/>
  <c r="K39" i="3"/>
  <c r="L38" i="3"/>
  <c r="K38" i="3"/>
  <c r="F36" i="3"/>
  <c r="F37" i="3" s="1"/>
  <c r="E36" i="3"/>
  <c r="E37" i="3" s="1"/>
  <c r="D36" i="3"/>
  <c r="D37" i="3" s="1"/>
  <c r="C37" i="3"/>
  <c r="C40" i="10" l="1"/>
  <c r="C92" i="10"/>
  <c r="E92" i="10" s="1"/>
  <c r="E16" i="1"/>
  <c r="F25" i="13"/>
  <c r="E31" i="1"/>
  <c r="I34" i="13"/>
  <c r="F21" i="13"/>
  <c r="I58" i="13"/>
  <c r="E119" i="10"/>
  <c r="G116" i="10" s="1"/>
  <c r="D14" i="10"/>
  <c r="C14" i="10"/>
  <c r="C105" i="10"/>
  <c r="E32" i="4"/>
  <c r="J82" i="14" s="1"/>
  <c r="D21" i="4"/>
  <c r="D22" i="4" s="1"/>
  <c r="D109" i="4"/>
  <c r="C108" i="4"/>
  <c r="C109" i="4"/>
  <c r="F33" i="13"/>
  <c r="F9" i="13"/>
  <c r="J309" i="14"/>
  <c r="E85" i="4"/>
  <c r="J394" i="14" s="1"/>
  <c r="F37" i="13"/>
  <c r="Q6" i="5"/>
  <c r="Q9" i="5" s="1"/>
  <c r="F290" i="12" s="1"/>
  <c r="E7" i="1"/>
  <c r="E11" i="1"/>
  <c r="L258" i="16"/>
  <c r="F150" i="12"/>
  <c r="F150" i="9"/>
  <c r="L259" i="14"/>
  <c r="E40" i="10"/>
  <c r="C69" i="10"/>
  <c r="L509" i="16"/>
  <c r="E306" i="16"/>
  <c r="H178" i="12"/>
  <c r="D26" i="10"/>
  <c r="D105" i="10"/>
  <c r="D40" i="10"/>
  <c r="D69" i="10"/>
  <c r="I43" i="13"/>
  <c r="G332" i="12"/>
  <c r="G358" i="12"/>
  <c r="I59" i="13"/>
  <c r="I60" i="13" s="1"/>
  <c r="D99" i="9"/>
  <c r="H286" i="9"/>
  <c r="G330" i="9"/>
  <c r="G338" i="9"/>
  <c r="J73" i="14"/>
  <c r="J218" i="14"/>
  <c r="J383" i="14"/>
  <c r="J464" i="14"/>
  <c r="I19" i="13"/>
  <c r="I21" i="13" s="1"/>
  <c r="I26" i="13"/>
  <c r="I28" i="13" s="1"/>
  <c r="I35" i="13"/>
  <c r="I42" i="13"/>
  <c r="I51" i="13"/>
  <c r="D108" i="4"/>
  <c r="H44" i="9"/>
  <c r="D176" i="9"/>
  <c r="H330" i="9"/>
  <c r="H338" i="9"/>
  <c r="J206" i="14"/>
  <c r="J229" i="14"/>
  <c r="O272" i="14"/>
  <c r="O284" i="14"/>
  <c r="E306" i="14"/>
  <c r="J366" i="14"/>
  <c r="D226" i="12"/>
  <c r="H332" i="12"/>
  <c r="H358" i="12"/>
  <c r="D162" i="4"/>
  <c r="E164" i="4" s="1"/>
  <c r="C279" i="9"/>
  <c r="J217" i="14"/>
  <c r="J308" i="14"/>
  <c r="J354" i="14"/>
  <c r="J384" i="14"/>
  <c r="E16" i="11"/>
  <c r="J501" i="16" s="1"/>
  <c r="D148" i="12"/>
  <c r="G336" i="12"/>
  <c r="C27" i="5"/>
  <c r="C28" i="5" s="1"/>
  <c r="D29" i="5" s="1"/>
  <c r="J463" i="16"/>
  <c r="F29" i="13"/>
  <c r="I50" i="13"/>
  <c r="J72" i="14"/>
  <c r="J205" i="14"/>
  <c r="J230" i="14"/>
  <c r="O278" i="14"/>
  <c r="O290" i="14"/>
  <c r="D157" i="10"/>
  <c r="J56" i="5"/>
  <c r="E40" i="11" s="1"/>
  <c r="D112" i="4"/>
  <c r="C88" i="9"/>
  <c r="C112" i="4"/>
  <c r="H330" i="12"/>
  <c r="E7" i="11"/>
  <c r="J497" i="16" s="1"/>
  <c r="H44" i="12"/>
  <c r="H354" i="12"/>
  <c r="G330" i="12"/>
  <c r="G354" i="12"/>
  <c r="E11" i="11"/>
  <c r="J499" i="16" s="1"/>
  <c r="J498" i="14" l="1"/>
  <c r="L498" i="14" s="1"/>
  <c r="I36" i="13"/>
  <c r="J510" i="14"/>
  <c r="L510" i="14" s="1"/>
  <c r="J500" i="14"/>
  <c r="L500" i="14" s="1"/>
  <c r="E139" i="14"/>
  <c r="J502" i="14"/>
  <c r="L502" i="14" s="1"/>
  <c r="H326" i="9"/>
  <c r="D110" i="4"/>
  <c r="E80" i="14"/>
  <c r="G326" i="9"/>
  <c r="O159" i="16"/>
  <c r="E20" i="11"/>
  <c r="J393" i="16"/>
  <c r="E26" i="10"/>
  <c r="E37" i="12" s="1"/>
  <c r="E69" i="10"/>
  <c r="H106" i="16" s="1"/>
  <c r="C106" i="10"/>
  <c r="E105" i="10"/>
  <c r="D110" i="12" s="1"/>
  <c r="C110" i="4"/>
  <c r="E110" i="4" s="1"/>
  <c r="D110" i="9" s="1"/>
  <c r="E163" i="4"/>
  <c r="G161" i="4" s="1"/>
  <c r="E41" i="1" s="1"/>
  <c r="D111" i="4"/>
  <c r="D90" i="4"/>
  <c r="D91" i="4" s="1"/>
  <c r="E44" i="9"/>
  <c r="E37" i="9"/>
  <c r="J61" i="14"/>
  <c r="E24" i="4"/>
  <c r="E23" i="4"/>
  <c r="C111" i="4"/>
  <c r="F250" i="9"/>
  <c r="D30" i="5"/>
  <c r="J67" i="13"/>
  <c r="J66" i="13"/>
  <c r="F476" i="16"/>
  <c r="F477" i="14"/>
  <c r="C12" i="5"/>
  <c r="C13" i="5" s="1"/>
  <c r="F290" i="9"/>
  <c r="E105" i="14"/>
  <c r="D83" i="9"/>
  <c r="G328" i="9"/>
  <c r="D42" i="9"/>
  <c r="H328" i="9"/>
  <c r="J39" i="13"/>
  <c r="J38" i="13"/>
  <c r="J37" i="13"/>
  <c r="L33" i="13" s="1"/>
  <c r="J81" i="16"/>
  <c r="E44" i="12"/>
  <c r="E159" i="10"/>
  <c r="G156" i="10" s="1"/>
  <c r="E41" i="11" s="1"/>
  <c r="E158" i="10"/>
  <c r="J31" i="13"/>
  <c r="J30" i="13"/>
  <c r="J29" i="13"/>
  <c r="D106" i="10"/>
  <c r="J61" i="13"/>
  <c r="L57" i="13" s="1"/>
  <c r="J62" i="13"/>
  <c r="J23" i="13"/>
  <c r="J22" i="13"/>
  <c r="I52" i="13"/>
  <c r="L501" i="16"/>
  <c r="E138" i="16"/>
  <c r="H101" i="12"/>
  <c r="H103" i="12"/>
  <c r="I44" i="13"/>
  <c r="L499" i="16"/>
  <c r="E104" i="16"/>
  <c r="G326" i="12"/>
  <c r="L497" i="16"/>
  <c r="E40" i="1"/>
  <c r="O449" i="16"/>
  <c r="O450" i="14"/>
  <c r="E79" i="16"/>
  <c r="H326" i="12"/>
  <c r="D42" i="12"/>
  <c r="H86" i="12"/>
  <c r="C88" i="12" l="1"/>
  <c r="H344" i="12"/>
  <c r="D275" i="12"/>
  <c r="G344" i="12"/>
  <c r="H356" i="12"/>
  <c r="G356" i="12"/>
  <c r="D128" i="12"/>
  <c r="D97" i="10"/>
  <c r="D98" i="10" s="1"/>
  <c r="E99" i="10" s="1"/>
  <c r="F250" i="12"/>
  <c r="D29" i="10"/>
  <c r="D30" i="10" s="1"/>
  <c r="J60" i="16"/>
  <c r="E106" i="10"/>
  <c r="E111" i="4"/>
  <c r="D122" i="4" s="1"/>
  <c r="D123" i="4" s="1"/>
  <c r="E93" i="4"/>
  <c r="E92" i="4"/>
  <c r="G20" i="4"/>
  <c r="O61" i="14" s="1"/>
  <c r="J153" i="14"/>
  <c r="D115" i="4"/>
  <c r="D116" i="4" s="1"/>
  <c r="L18" i="13"/>
  <c r="E36" i="1" s="1"/>
  <c r="O382" i="16"/>
  <c r="E38" i="11"/>
  <c r="O383" i="14"/>
  <c r="E38" i="1"/>
  <c r="H248" i="9" s="1"/>
  <c r="D31" i="5"/>
  <c r="O463" i="16" s="1"/>
  <c r="L64" i="13"/>
  <c r="E30" i="11" s="1"/>
  <c r="O204" i="16"/>
  <c r="O205" i="14"/>
  <c r="E23" i="11"/>
  <c r="H137" i="12" s="1"/>
  <c r="E23" i="1"/>
  <c r="H135" i="9" s="1"/>
  <c r="L25" i="13"/>
  <c r="O353" i="16" s="1"/>
  <c r="O366" i="14"/>
  <c r="D15" i="5"/>
  <c r="D16" i="5" s="1"/>
  <c r="D14" i="5"/>
  <c r="J55" i="13"/>
  <c r="J54" i="13"/>
  <c r="J53" i="13"/>
  <c r="J47" i="13"/>
  <c r="J46" i="13"/>
  <c r="J45" i="13"/>
  <c r="L41" i="13" s="1"/>
  <c r="E32" i="10" l="1"/>
  <c r="E31" i="10"/>
  <c r="G28" i="10" s="1"/>
  <c r="O60" i="16" s="1"/>
  <c r="E100" i="10"/>
  <c r="G96" i="10" s="1"/>
  <c r="O393" i="16" s="1"/>
  <c r="D110" i="10"/>
  <c r="D111" i="10" s="1"/>
  <c r="J152" i="16"/>
  <c r="G89" i="4"/>
  <c r="E117" i="4"/>
  <c r="G114" i="4" s="1"/>
  <c r="E118" i="4"/>
  <c r="L162" i="14"/>
  <c r="E125" i="4"/>
  <c r="E124" i="4"/>
  <c r="G121" i="4" s="1"/>
  <c r="F113" i="9"/>
  <c r="E6" i="1"/>
  <c r="E5" i="1" s="1"/>
  <c r="L49" i="13"/>
  <c r="O228" i="16" s="1"/>
  <c r="E36" i="11"/>
  <c r="O365" i="16"/>
  <c r="H248" i="12"/>
  <c r="E30" i="1"/>
  <c r="E28" i="1" s="1"/>
  <c r="H338" i="12"/>
  <c r="G338" i="12"/>
  <c r="E28" i="11"/>
  <c r="J507" i="16" s="1"/>
  <c r="D176" i="12"/>
  <c r="O229" i="14"/>
  <c r="O216" i="16"/>
  <c r="O217" i="14"/>
  <c r="E24" i="1"/>
  <c r="E24" i="11"/>
  <c r="E35" i="11"/>
  <c r="H235" i="12" s="1"/>
  <c r="O354" i="14"/>
  <c r="E35" i="1"/>
  <c r="H233" i="9" s="1"/>
  <c r="H239" i="9"/>
  <c r="H239" i="12"/>
  <c r="E46" i="1"/>
  <c r="O464" i="14"/>
  <c r="E43" i="1"/>
  <c r="E42" i="1" s="1"/>
  <c r="J516" i="14" s="1"/>
  <c r="E43" i="11"/>
  <c r="G346" i="12" s="1"/>
  <c r="E4" i="1" l="1"/>
  <c r="J496" i="14"/>
  <c r="L496" i="14" s="1"/>
  <c r="G336" i="9"/>
  <c r="J508" i="14"/>
  <c r="L508" i="14" s="1"/>
  <c r="E39" i="1"/>
  <c r="H250" i="9" s="1"/>
  <c r="O394" i="14"/>
  <c r="E113" i="10"/>
  <c r="E112" i="10"/>
  <c r="G109" i="10" s="1"/>
  <c r="E39" i="11"/>
  <c r="H250" i="12" s="1"/>
  <c r="E6" i="11"/>
  <c r="O162" i="14"/>
  <c r="E20" i="1"/>
  <c r="H113" i="9" s="1"/>
  <c r="E19" i="1"/>
  <c r="O153" i="14"/>
  <c r="E59" i="14"/>
  <c r="E55" i="14"/>
  <c r="H37" i="9"/>
  <c r="D30" i="9"/>
  <c r="G324" i="9"/>
  <c r="D35" i="9"/>
  <c r="H324" i="9"/>
  <c r="E25" i="1"/>
  <c r="H139" i="9" s="1"/>
  <c r="E25" i="11"/>
  <c r="H143" i="12" s="1"/>
  <c r="E257" i="14"/>
  <c r="D148" i="9"/>
  <c r="H336" i="9"/>
  <c r="L507" i="16"/>
  <c r="H153" i="12"/>
  <c r="E256" i="16"/>
  <c r="H139" i="12"/>
  <c r="E22" i="11"/>
  <c r="J505" i="16" s="1"/>
  <c r="H137" i="9"/>
  <c r="E34" i="11"/>
  <c r="E34" i="1"/>
  <c r="H277" i="9"/>
  <c r="E44" i="1"/>
  <c r="H290" i="9"/>
  <c r="O476" i="14"/>
  <c r="E46" i="11"/>
  <c r="E44" i="11" s="1"/>
  <c r="O475" i="16"/>
  <c r="D284" i="12"/>
  <c r="E42" i="11"/>
  <c r="H346" i="12"/>
  <c r="H344" i="9"/>
  <c r="E462" i="14"/>
  <c r="L516" i="14"/>
  <c r="D275" i="9"/>
  <c r="G344" i="9"/>
  <c r="G340" i="9" l="1"/>
  <c r="J512" i="14"/>
  <c r="L512" i="14" s="1"/>
  <c r="E37" i="1"/>
  <c r="H342" i="9" s="1"/>
  <c r="H286" i="12"/>
  <c r="J517" i="16"/>
  <c r="L517" i="16" s="1"/>
  <c r="J515" i="16"/>
  <c r="L515" i="16" s="1"/>
  <c r="E351" i="16"/>
  <c r="J511" i="16"/>
  <c r="L511" i="16" s="1"/>
  <c r="E474" i="14"/>
  <c r="J518" i="14"/>
  <c r="L518" i="14" s="1"/>
  <c r="G352" i="9"/>
  <c r="H352" i="9" s="1"/>
  <c r="J524" i="14"/>
  <c r="L524" i="14" s="1"/>
  <c r="O152" i="16"/>
  <c r="E19" i="11"/>
  <c r="E37" i="11"/>
  <c r="E5" i="11"/>
  <c r="J495" i="16" s="1"/>
  <c r="H37" i="12"/>
  <c r="H110" i="9"/>
  <c r="E18" i="1"/>
  <c r="E22" i="1"/>
  <c r="H346" i="9"/>
  <c r="D284" i="9"/>
  <c r="G346" i="9"/>
  <c r="E461" i="16"/>
  <c r="E202" i="16"/>
  <c r="H135" i="12"/>
  <c r="L505" i="16"/>
  <c r="E21" i="11"/>
  <c r="J527" i="16" s="1"/>
  <c r="E33" i="1"/>
  <c r="H340" i="9"/>
  <c r="E352" i="14"/>
  <c r="H233" i="12"/>
  <c r="D231" i="9"/>
  <c r="H277" i="12"/>
  <c r="E473" i="16"/>
  <c r="G342" i="9" l="1"/>
  <c r="E381" i="14"/>
  <c r="E380" i="16"/>
  <c r="J513" i="16"/>
  <c r="L513" i="16" s="1"/>
  <c r="E151" i="14"/>
  <c r="J504" i="14"/>
  <c r="L504" i="14" s="1"/>
  <c r="G358" i="9"/>
  <c r="H358" i="9" s="1"/>
  <c r="J530" i="14"/>
  <c r="L530" i="14" s="1"/>
  <c r="D245" i="9"/>
  <c r="J514" i="14"/>
  <c r="L514" i="14" s="1"/>
  <c r="J506" i="14"/>
  <c r="L506" i="14" s="1"/>
  <c r="H112" i="12"/>
  <c r="E18" i="11"/>
  <c r="J503" i="16" s="1"/>
  <c r="H342" i="12"/>
  <c r="E33" i="11"/>
  <c r="G342" i="12"/>
  <c r="D245" i="12"/>
  <c r="G324" i="12"/>
  <c r="L495" i="16"/>
  <c r="E58" i="16"/>
  <c r="H324" i="12"/>
  <c r="E4" i="11"/>
  <c r="J523" i="16" s="1"/>
  <c r="D35" i="12"/>
  <c r="H332" i="9"/>
  <c r="D108" i="9"/>
  <c r="E10" i="1"/>
  <c r="G332" i="9"/>
  <c r="G334" i="9"/>
  <c r="E21" i="1"/>
  <c r="H334" i="9"/>
  <c r="E203" i="14"/>
  <c r="D133" i="9"/>
  <c r="D226" i="9"/>
  <c r="E347" i="14"/>
  <c r="E198" i="16"/>
  <c r="G334" i="12"/>
  <c r="D133" i="12"/>
  <c r="L527" i="16"/>
  <c r="H334" i="12"/>
  <c r="J529" i="16" l="1"/>
  <c r="L529" i="16" s="1"/>
  <c r="E199" i="14"/>
  <c r="J528" i="14"/>
  <c r="L528" i="14" s="1"/>
  <c r="E101" i="14"/>
  <c r="J526" i="14"/>
  <c r="L526" i="14" s="1"/>
  <c r="H110" i="12"/>
  <c r="L503" i="16"/>
  <c r="E150" i="16"/>
  <c r="E10" i="11"/>
  <c r="D128" i="9"/>
  <c r="E48" i="1"/>
  <c r="J536" i="14" s="1"/>
  <c r="B536" i="14" s="1"/>
  <c r="G356" i="9"/>
  <c r="H356" i="9" s="1"/>
  <c r="H340" i="12"/>
  <c r="G340" i="12"/>
  <c r="D231" i="12"/>
  <c r="E346" i="16"/>
  <c r="E54" i="16"/>
  <c r="L523" i="16"/>
  <c r="D30" i="12"/>
  <c r="H352" i="12"/>
  <c r="G352" i="12"/>
  <c r="G354" i="9"/>
  <c r="H354" i="9" s="1"/>
  <c r="D79" i="9"/>
  <c r="E48" i="11" l="1"/>
  <c r="J535" i="16" s="1"/>
  <c r="B535" i="16" s="1"/>
  <c r="J525" i="16"/>
  <c r="L525" i="16" s="1"/>
  <c r="G328" i="12"/>
  <c r="E100" i="16"/>
  <c r="H328" i="12"/>
  <c r="D83" i="12"/>
  <c r="G362" i="9"/>
  <c r="A362" i="9" s="1"/>
</calcChain>
</file>

<file path=xl/sharedStrings.xml><?xml version="1.0" encoding="utf-8"?>
<sst xmlns="http://schemas.openxmlformats.org/spreadsheetml/2006/main" count="2026" uniqueCount="828">
  <si>
    <t xml:space="preserve">INSTRUCCIONES GENERALES: </t>
  </si>
  <si>
    <t>INFORMACIÓN GENERAL</t>
  </si>
  <si>
    <t>Empresa certificada</t>
  </si>
  <si>
    <t>Razón social de la granja auditada</t>
  </si>
  <si>
    <t>Centro auditado</t>
  </si>
  <si>
    <t>Razon social de la empresa que tendrá el certificado</t>
  </si>
  <si>
    <t>REGA</t>
  </si>
  <si>
    <t>Código de huevo</t>
  </si>
  <si>
    <t>Nave auditada</t>
  </si>
  <si>
    <t>Total de naves de este código</t>
  </si>
  <si>
    <t>Total de naves del código de huevo auditado que hay en esta granja</t>
  </si>
  <si>
    <t>Provincia</t>
  </si>
  <si>
    <t>Fecha</t>
  </si>
  <si>
    <t>Auditor/a</t>
  </si>
  <si>
    <t>Nombre y apellidos</t>
  </si>
  <si>
    <t>Código auditor</t>
  </si>
  <si>
    <t>XXX</t>
  </si>
  <si>
    <t>Entidad de certificación</t>
  </si>
  <si>
    <t>Tipo de auditoría</t>
  </si>
  <si>
    <t>Inicial, mantenimiento, renovación, ampliación, extraordinaria o extraordinaria (+25%)</t>
  </si>
  <si>
    <t>Ciclo de certificación</t>
  </si>
  <si>
    <t>Pre-inicial, inicial, experimentado o consolidado</t>
  </si>
  <si>
    <t>Año dentro del ciclo</t>
  </si>
  <si>
    <t>Primero, segundo o tercero</t>
  </si>
  <si>
    <t>Tipo de certificación</t>
  </si>
  <si>
    <t>Individual o multisite</t>
  </si>
  <si>
    <t>Año</t>
  </si>
  <si>
    <t>nº informe</t>
  </si>
  <si>
    <t>no hace falta poner "07" delante del número de informe, porque si miráis en la pestaña de informe, el número de informe final es "nºauditor/año/modulo/nºinforme"</t>
  </si>
  <si>
    <t>Revisado por:</t>
  </si>
  <si>
    <t>(a cumplimentar por IRTA)</t>
  </si>
  <si>
    <t>MORTALIDAD</t>
  </si>
  <si>
    <t>Nave 1 lote actual</t>
  </si>
  <si>
    <t>Nave 1 lote anterior</t>
  </si>
  <si>
    <t>Nave 2 lote actual</t>
  </si>
  <si>
    <t>Nave 2 lote anterior</t>
  </si>
  <si>
    <t>También puede calcularse si tenemos las fechas (se calcula solo, luego hay que trasladar la info a la tabla de la izquierda):</t>
  </si>
  <si>
    <t>Nº gallinas iniciales</t>
  </si>
  <si>
    <t>Nº gallinas durante la visita</t>
  </si>
  <si>
    <t>Fecha nacimiento</t>
  </si>
  <si>
    <t>Bajas</t>
  </si>
  <si>
    <t>Fecha entrada</t>
  </si>
  <si>
    <t>Fecha salida/actual</t>
  </si>
  <si>
    <t>Edad inicial</t>
  </si>
  <si>
    <t>Edad entrada</t>
  </si>
  <si>
    <t>Edad durante visita</t>
  </si>
  <si>
    <t>Edad salida/actual</t>
  </si>
  <si>
    <t>Mort. Acumulada anual (%)</t>
  </si>
  <si>
    <t xml:space="preserve">No es necesario rellenar toda la tabla anterior, si tenemos el porcentaje de mortalidad no necesitamos los números de animales. </t>
  </si>
  <si>
    <t xml:space="preserve">Si no hay lote anterior, hay que avisar en el informe que será un valor estimado. </t>
  </si>
  <si>
    <t xml:space="preserve">PUNTUACIÓN FINAL: </t>
  </si>
  <si>
    <t>Criterio:         % mortalidad</t>
  </si>
  <si>
    <t>Puntuación</t>
  </si>
  <si>
    <t>&gt;12%</t>
  </si>
  <si>
    <t>Entrar los valores en el simulador web de los broilers:</t>
  </si>
  <si>
    <t>aquí</t>
  </si>
  <si>
    <t xml:space="preserve">Nuevo simulador: </t>
  </si>
  <si>
    <t>QBA</t>
  </si>
  <si>
    <t>mm</t>
  </si>
  <si>
    <t>Active</t>
  </si>
  <si>
    <t>Relaxed</t>
  </si>
  <si>
    <t>Helpless</t>
  </si>
  <si>
    <t>Comfortable</t>
  </si>
  <si>
    <t>Fearful</t>
  </si>
  <si>
    <t>Agitated</t>
  </si>
  <si>
    <t>Confident</t>
  </si>
  <si>
    <t>Depressed</t>
  </si>
  <si>
    <t>Calm</t>
  </si>
  <si>
    <t>Content</t>
  </si>
  <si>
    <t>Tense</t>
  </si>
  <si>
    <t>Inquisitive</t>
  </si>
  <si>
    <t>Unsure</t>
  </si>
  <si>
    <t>Energic</t>
  </si>
  <si>
    <t>Frustrated</t>
  </si>
  <si>
    <t>Bored</t>
  </si>
  <si>
    <t>Friendly</t>
  </si>
  <si>
    <t>Positively occupied</t>
  </si>
  <si>
    <t>Scared</t>
  </si>
  <si>
    <t>Drowsy</t>
  </si>
  <si>
    <t>Playful</t>
  </si>
  <si>
    <t>Nervous</t>
  </si>
  <si>
    <t>Distressed</t>
  </si>
  <si>
    <t>Valor simulador web</t>
  </si>
  <si>
    <t>Dejar el valor con los decimales que dé el simulador</t>
  </si>
  <si>
    <t>Objeto novedoso</t>
  </si>
  <si>
    <t>10"</t>
  </si>
  <si>
    <t>20"</t>
  </si>
  <si>
    <t>30"</t>
  </si>
  <si>
    <t>40"</t>
  </si>
  <si>
    <t>50"</t>
  </si>
  <si>
    <t>1'</t>
  </si>
  <si>
    <t>1'10"</t>
  </si>
  <si>
    <t>1'20"</t>
  </si>
  <si>
    <t>1'30"</t>
  </si>
  <si>
    <t>1'40"</t>
  </si>
  <si>
    <t>1'50"</t>
  </si>
  <si>
    <t>2'</t>
  </si>
  <si>
    <t>Total</t>
  </si>
  <si>
    <t>localización 1</t>
  </si>
  <si>
    <t>Gallinas a menos de 30 cm del ON</t>
  </si>
  <si>
    <t>localización 2</t>
  </si>
  <si>
    <t>número total de recuentos</t>
  </si>
  <si>
    <t>localización 3</t>
  </si>
  <si>
    <t>localización 4</t>
  </si>
  <si>
    <t>P=</t>
  </si>
  <si>
    <t>Novel Object</t>
  </si>
  <si>
    <t>P</t>
  </si>
  <si>
    <t>a1</t>
  </si>
  <si>
    <t>a2</t>
  </si>
  <si>
    <t>índex</t>
  </si>
  <si>
    <t>b1</t>
  </si>
  <si>
    <t>b2</t>
  </si>
  <si>
    <t xml:space="preserve">score </t>
  </si>
  <si>
    <t>I&lt;70</t>
  </si>
  <si>
    <t>c1</t>
  </si>
  <si>
    <t>c2</t>
  </si>
  <si>
    <t>I&gt;70</t>
  </si>
  <si>
    <t>d1</t>
  </si>
  <si>
    <t>d2</t>
  </si>
  <si>
    <t>Puntuación final:</t>
  </si>
  <si>
    <t>Test de huida</t>
  </si>
  <si>
    <t>localización a</t>
  </si>
  <si>
    <t>localización b</t>
  </si>
  <si>
    <t>localización c</t>
  </si>
  <si>
    <t xml:space="preserve">Distancia de fuga </t>
  </si>
  <si>
    <t>Jadeo/Apiñamiento</t>
  </si>
  <si>
    <t>obs 1</t>
  </si>
  <si>
    <t>obs 2</t>
  </si>
  <si>
    <t>obs 3</t>
  </si>
  <si>
    <t>PEOR CASO</t>
  </si>
  <si>
    <t>Porcentaje de animales jadeando</t>
  </si>
  <si>
    <t>Porcentaje de animales apiñados</t>
  </si>
  <si>
    <t>Se escoge el porcentaje del peor caso y se usan estas categorías:</t>
  </si>
  <si>
    <t>Ningún animal jadeando/apiñado</t>
  </si>
  <si>
    <t>Se acepta hasta un 5 % de animales jadeando o apiñados</t>
  </si>
  <si>
    <t>Pocos animales</t>
  </si>
  <si>
    <t xml:space="preserve">6-30 % animales </t>
  </si>
  <si>
    <t>La mitad de los animales</t>
  </si>
  <si>
    <t>31-50 % animales</t>
  </si>
  <si>
    <t>Más de la mitad de los animales</t>
  </si>
  <si>
    <t>51-70 % animales</t>
  </si>
  <si>
    <t>Todos los animales</t>
  </si>
  <si>
    <t>71-100 % animales</t>
  </si>
  <si>
    <t>Uso del enriquecimiento ambiental, comportamiento de confort y búsqueda de alimento</t>
  </si>
  <si>
    <t>Valor 0-1-2-3-4</t>
  </si>
  <si>
    <t>observación 1</t>
  </si>
  <si>
    <t>Escribir el valor y nada más, la puntuación final se calcula sola!</t>
  </si>
  <si>
    <t>observación 2</t>
  </si>
  <si>
    <t>observación 3</t>
  </si>
  <si>
    <t xml:space="preserve">Total de valor 0: </t>
  </si>
  <si>
    <t xml:space="preserve">Más de un 10 % de los an. realizando uno o más de los comp. </t>
  </si>
  <si>
    <t xml:space="preserve">Total de valor 1: </t>
  </si>
  <si>
    <t>Hasta un 10 % de los an. realizando uno o más de los comp.</t>
  </si>
  <si>
    <t xml:space="preserve">Total de valor 2: </t>
  </si>
  <si>
    <t>Se obs. 11-25 an. realizando uno o más de los comp.</t>
  </si>
  <si>
    <t xml:space="preserve">Total de valor 3: </t>
  </si>
  <si>
    <t>Se obs. 0-10 an. realizando uno o más de los comp.</t>
  </si>
  <si>
    <t xml:space="preserve">Total de valor 4: </t>
  </si>
  <si>
    <t>No se observa ninguno de estos comp.</t>
  </si>
  <si>
    <t>El valor en gris (debajo de los recuadros amarillos) es para comprovar que no falte ningún animal, siempre tiene que sumar 100 al final.</t>
  </si>
  <si>
    <t>parcial1</t>
  </si>
  <si>
    <t>parcial2</t>
  </si>
  <si>
    <t>parcial3</t>
  </si>
  <si>
    <t>Total (%)</t>
  </si>
  <si>
    <t>CÁLCULOS</t>
  </si>
  <si>
    <t>Recorte de picos = 0</t>
  </si>
  <si>
    <r>
      <rPr>
        <b/>
        <sz val="11"/>
        <color theme="1"/>
        <rFont val="Calibri"/>
        <family val="2"/>
        <scheme val="minor"/>
      </rPr>
      <t>Corte de picos:</t>
    </r>
    <r>
      <rPr>
        <sz val="11"/>
        <color theme="1"/>
        <rFont val="Calibri"/>
        <family val="2"/>
        <scheme val="minor"/>
      </rPr>
      <t xml:space="preserve"> insuficiente cuando &gt; 20 % de los animales tienen corte de pico severo</t>
    </r>
  </si>
  <si>
    <t>Recorte de picos = 1</t>
  </si>
  <si>
    <t>Punt. Final:</t>
  </si>
  <si>
    <t>Recorte de picos = 2</t>
  </si>
  <si>
    <t>Picos</t>
  </si>
  <si>
    <t>Heridas cresta = 0</t>
  </si>
  <si>
    <t>&gt;20% de tipo 2</t>
  </si>
  <si>
    <t>Heridas cresta = 1</t>
  </si>
  <si>
    <t>10-20 % de tipo 2</t>
  </si>
  <si>
    <t>Heridas cresta = 2</t>
  </si>
  <si>
    <t>&lt; 10% tipo 0</t>
  </si>
  <si>
    <t>&lt;25 % de tipo 0</t>
  </si>
  <si>
    <t>Plumaje cabeza = 0</t>
  </si>
  <si>
    <t>&lt;50% tipo 0</t>
  </si>
  <si>
    <t>Plumaje cabeza = 1</t>
  </si>
  <si>
    <t>&lt;75 % tipo 0</t>
  </si>
  <si>
    <t>Plumaje cabeza = 2</t>
  </si>
  <si>
    <t>85-100 % tipo 0</t>
  </si>
  <si>
    <t>Plumaje general = 0</t>
  </si>
  <si>
    <t>Heridas en la cresta</t>
  </si>
  <si>
    <t xml:space="preserve">Puntuación final: </t>
  </si>
  <si>
    <t>Plumaje general = 1</t>
  </si>
  <si>
    <t>% score 1</t>
  </si>
  <si>
    <t>Plumaje general = 2</t>
  </si>
  <si>
    <t>% score 2</t>
  </si>
  <si>
    <t>Lesiones piel = 0</t>
  </si>
  <si>
    <t>I&lt;75</t>
  </si>
  <si>
    <t>Lesiones piel = 1</t>
  </si>
  <si>
    <t>I&gt;75</t>
  </si>
  <si>
    <t>Lesiones piel = 2</t>
  </si>
  <si>
    <t>Plumaje cabeza</t>
  </si>
  <si>
    <t>Lesiones podales = 0</t>
  </si>
  <si>
    <t>Lesiones podales = 1</t>
  </si>
  <si>
    <t>a3</t>
  </si>
  <si>
    <t>Lesiones podales = 2</t>
  </si>
  <si>
    <t>b3</t>
  </si>
  <si>
    <t>I&lt;72</t>
  </si>
  <si>
    <t>c3</t>
  </si>
  <si>
    <t>Prominencia quilla = 0</t>
  </si>
  <si>
    <t>72&lt;I&lt;95</t>
  </si>
  <si>
    <t>d3</t>
  </si>
  <si>
    <t>Prominencia quilla = 1</t>
  </si>
  <si>
    <t>I&gt;95</t>
  </si>
  <si>
    <t>Prominencia quilla = 2</t>
  </si>
  <si>
    <t>Plumaje general</t>
  </si>
  <si>
    <t>Deformación quilla = 0</t>
  </si>
  <si>
    <t>Deformación quilla = 1</t>
  </si>
  <si>
    <t>Deformación quilla = 2</t>
  </si>
  <si>
    <t xml:space="preserve">En los siguientes, dar el valor 0-1-2 corresponediente a las definiciones: </t>
  </si>
  <si>
    <t>Buche engrandecido</t>
  </si>
  <si>
    <t>% animales</t>
  </si>
  <si>
    <t>punt.</t>
  </si>
  <si>
    <t>Lesiones en la piel</t>
  </si>
  <si>
    <t>Patologías oculares</t>
  </si>
  <si>
    <t>Infecciones respiratorias</t>
  </si>
  <si>
    <t>Enteritis</t>
  </si>
  <si>
    <t>Anormalidades en la cresta</t>
  </si>
  <si>
    <t xml:space="preserve">¿Parásitos en ventanas o puertas? </t>
  </si>
  <si>
    <t>¿Alguna otra evidencia de parásitos?</t>
  </si>
  <si>
    <t>Lesiones podales</t>
  </si>
  <si>
    <t>Daño en los pies</t>
  </si>
  <si>
    <t>(poner el %)</t>
  </si>
  <si>
    <t>Deformación de la quilla</t>
  </si>
  <si>
    <t>valor WQ</t>
  </si>
  <si>
    <t>I&lt;80</t>
  </si>
  <si>
    <t>I&gt;80</t>
  </si>
  <si>
    <t>Otras enfermedades</t>
  </si>
  <si>
    <t>Anormalidades del pico</t>
  </si>
  <si>
    <t>I&lt;25</t>
  </si>
  <si>
    <t>I&gt;25</t>
  </si>
  <si>
    <t>INSTALACIONES EN SISTEMAS ALTERNATIVOS: CÓDIGO 0, 1, 2</t>
  </si>
  <si>
    <t xml:space="preserve">En SUELO: si hay dos pisos y son muy distintos, usar varias columnas. Si son iguales se puede trabajar sólo con un piso o bien hacer el conjunto. </t>
  </si>
  <si>
    <t xml:space="preserve">Si sólo se evalúa 1 nave, entonces hay que suprimir la fórmula de la columna de la nave 2 porque sinó no se calculan los valores. </t>
  </si>
  <si>
    <t>Nave 1</t>
  </si>
  <si>
    <t>Nave 2</t>
  </si>
  <si>
    <t>Gallinas entradas</t>
  </si>
  <si>
    <t>gallinas</t>
  </si>
  <si>
    <t>Capacidad total de la nave</t>
  </si>
  <si>
    <t>comprobación legal</t>
  </si>
  <si>
    <t>nº de baterías</t>
  </si>
  <si>
    <t>nº total de módulos en cada batería</t>
  </si>
  <si>
    <t>cm de largo del módulo</t>
  </si>
  <si>
    <t>Marca y modelo de las instalaciones</t>
  </si>
  <si>
    <t>COMEDEROS</t>
  </si>
  <si>
    <t>Líneas de comedero totales por modulo</t>
  </si>
  <si>
    <t>En el caso de comederos circulares usar la fórmula: diámetro*Pi ; dar el valor final, sin usar las fórmulas</t>
  </si>
  <si>
    <t>cm de comedero / gallina</t>
  </si>
  <si>
    <r>
      <t xml:space="preserve">Por defecto se considera que los comederos son accesibles por los </t>
    </r>
    <r>
      <rPr>
        <b/>
        <i/>
        <sz val="11"/>
        <color theme="8"/>
        <rFont val="Calibri"/>
        <family val="2"/>
        <scheme val="minor"/>
      </rPr>
      <t>dos lados</t>
    </r>
    <r>
      <rPr>
        <i/>
        <sz val="11"/>
        <color theme="8"/>
        <rFont val="Calibri"/>
        <family val="2"/>
        <scheme val="minor"/>
      </rPr>
      <t>. Si no es así, modificar la fórmula</t>
    </r>
  </si>
  <si>
    <t>Comederos</t>
  </si>
  <si>
    <t>I&lt;50</t>
  </si>
  <si>
    <t>I&gt;50</t>
  </si>
  <si>
    <t>BEBEDEROS</t>
  </si>
  <si>
    <t>Líneas de bebedero totales por modulo</t>
  </si>
  <si>
    <t>nº tetinas por línea y módulo</t>
  </si>
  <si>
    <t xml:space="preserve">Si los bebederos no son de tetina, hay que hacer la equivalencia a "tetina" para dar la puntuación. Contactar con IRTA para verificar los cálculos. </t>
  </si>
  <si>
    <t>gallinas / bebedero</t>
  </si>
  <si>
    <t xml:space="preserve">1 bebedero campana para 100 animales </t>
  </si>
  <si>
    <t>Bebederos</t>
  </si>
  <si>
    <t xml:space="preserve">1 bebedero taza para 28 animales </t>
  </si>
  <si>
    <t>&lt; 4 gallinas/bebedero</t>
  </si>
  <si>
    <t>&gt;12</t>
  </si>
  <si>
    <t xml:space="preserve">¿Hay algún signo de que el agua no esté disponible permanentemente? </t>
  </si>
  <si>
    <t>Respuesta</t>
  </si>
  <si>
    <t>puntuación:</t>
  </si>
  <si>
    <t>Sí</t>
  </si>
  <si>
    <t>cuando los bebederos no funcionan o no hay agua disponible</t>
  </si>
  <si>
    <t>No</t>
  </si>
  <si>
    <t>cuando todo está bien</t>
  </si>
  <si>
    <t xml:space="preserve">Comentarios: </t>
  </si>
  <si>
    <t>ejemplo</t>
  </si>
  <si>
    <t>Si se puntua como no, hay que añadir un comentario para el informe</t>
  </si>
  <si>
    <t>PERCHAS (ASELADEROS)</t>
  </si>
  <si>
    <t>Líneas percha descanso por módulo</t>
  </si>
  <si>
    <t>Líneas percha no descanso por módulo</t>
  </si>
  <si>
    <t>Total cm perchas extra</t>
  </si>
  <si>
    <t xml:space="preserve">Este espacio es por si hay cualquier tipo de percha extra que deba sumarse a parte porque no es una línea contínua. </t>
  </si>
  <si>
    <t>cm percha / gallina</t>
  </si>
  <si>
    <t xml:space="preserve">Relación descanso/no descanso: </t>
  </si>
  <si>
    <t>Si la relación es igual o superior a 1, esto suma 50 puntos en el valor final</t>
  </si>
  <si>
    <t>¿Hay bordes afilados? Anotar el %</t>
  </si>
  <si>
    <t>Si hay igual o más de un 20 % de las perchas con "bordes afilados" (incluyendo los reposapiés), entonces se considera forma incorrecta y no suma ningún punto</t>
  </si>
  <si>
    <t>Valor de "forma y posición de las perchas"</t>
  </si>
  <si>
    <t xml:space="preserve">Esta medida puede ser 0, 50 o 100 de puntuación. La relación de descanso da 50 puntos si está bien, los bordes afilados dan otros 50 puntos si no hay más del 20 %. </t>
  </si>
  <si>
    <t>correcta</t>
  </si>
  <si>
    <t xml:space="preserve">Poner si la relación en general es correcta o incorrecta (será incorrecta si cualquiera de las dos cosas está mal) </t>
  </si>
  <si>
    <t>Perchas</t>
  </si>
  <si>
    <t>&gt;18 cm animal</t>
  </si>
  <si>
    <t>&lt;15</t>
  </si>
  <si>
    <t>ESPACIO DE NIDO</t>
  </si>
  <si>
    <t>"Líneas" de nido por módulo</t>
  </si>
  <si>
    <t>Si los nidos no son una línea contínua, hacer los cálculos por separado porque la fórmula no funcionará</t>
  </si>
  <si>
    <t>Ancho del nido (cm)</t>
  </si>
  <si>
    <t>Total de módulos de nido por bateria</t>
  </si>
  <si>
    <t>Puede coincidir o no con el total de módulos de la nave, porque en las esquinas pueden quitar los nidos para evitar asfixias</t>
  </si>
  <si>
    <t>Total cm2/gallina</t>
  </si>
  <si>
    <t>¿Cómo es el suelo del nido?</t>
  </si>
  <si>
    <t>Espacio de nido</t>
  </si>
  <si>
    <t xml:space="preserve">DENSIDAD ANIMAL  </t>
  </si>
  <si>
    <t>Ancho de la nave (cm)</t>
  </si>
  <si>
    <t>Largo de la nave (cm)</t>
  </si>
  <si>
    <t xml:space="preserve">Ancho reposapiés total (cm): </t>
  </si>
  <si>
    <t xml:space="preserve">Apuntar el total por piso. P.ej. Si hay dos reposapiés de 12 cm, pondremos 24 cm. </t>
  </si>
  <si>
    <t xml:space="preserve">Ancho del sistema (módulo) (cm): </t>
  </si>
  <si>
    <t>Aquí hay que poner los cm de ancho de la malla, SIN INCLUIR EL REPOSAPIÉS. Vigilar cómo tomamos la medida en granja</t>
  </si>
  <si>
    <t xml:space="preserve">Área de suelo: </t>
  </si>
  <si>
    <t xml:space="preserve">Área de reposapiés: </t>
  </si>
  <si>
    <t>Área de malla (sistema):</t>
  </si>
  <si>
    <t>Densidad animal (cm2/gallina)</t>
  </si>
  <si>
    <t>% de malla (enrejillado)</t>
  </si>
  <si>
    <t>Espacio de yacija (cm2/gallina)</t>
  </si>
  <si>
    <t>Densidad animal</t>
  </si>
  <si>
    <t>I&lt;30</t>
  </si>
  <si>
    <t>I&gt;30</t>
  </si>
  <si>
    <t>% malla (enrejillado)</t>
  </si>
  <si>
    <t>OTRAS MEDIDAS</t>
  </si>
  <si>
    <t>Calidad de la cama</t>
  </si>
  <si>
    <t>obs 4</t>
  </si>
  <si>
    <t>obs 5</t>
  </si>
  <si>
    <t>obs 6</t>
  </si>
  <si>
    <t>obs 7</t>
  </si>
  <si>
    <t>obs 8</t>
  </si>
  <si>
    <t>valor de calidad 0-1-2</t>
  </si>
  <si>
    <t>yacija original 0-2</t>
  </si>
  <si>
    <t>Calidad</t>
  </si>
  <si>
    <t>% de 0</t>
  </si>
  <si>
    <t>% de 1</t>
  </si>
  <si>
    <t xml:space="preserve">Valor general de la granja: </t>
  </si>
  <si>
    <t>% de 2</t>
  </si>
  <si>
    <t>Se dará la peor puntuación, siempre que esta se obtenga en más del 15 % de las localizaciones</t>
  </si>
  <si>
    <t xml:space="preserve">p.ej. Si hay un 25 % de 1, pero 12 % de 2, el valor general de la granja será 1. </t>
  </si>
  <si>
    <t>yacija original</t>
  </si>
  <si>
    <t>p.ej. Si hay un 25 % de 1, pero 25 % de 2, el valor general de la granja será 2</t>
  </si>
  <si>
    <t>valor 0-1-2</t>
  </si>
  <si>
    <t>Movimiento horizontal</t>
  </si>
  <si>
    <t>tal como se describe</t>
  </si>
  <si>
    <t xml:space="preserve">Movimiento vertical </t>
  </si>
  <si>
    <t>valor general de la granja</t>
  </si>
  <si>
    <t>Yacija original</t>
  </si>
  <si>
    <t>Tipos de enriquecimiento ambiental</t>
  </si>
  <si>
    <t>Enriquecimiento con alimento</t>
  </si>
  <si>
    <t xml:space="preserve">sólo puede ser 0 o 2 </t>
  </si>
  <si>
    <t>Uso del espacio exterior</t>
  </si>
  <si>
    <t>Cobertura del exterior</t>
  </si>
  <si>
    <t>Recordatorio: 0=bien, 1=casi nada, 2= 0% o no hay acceso</t>
  </si>
  <si>
    <t>Uso de la veranda cubierta</t>
  </si>
  <si>
    <t>Si representa más de un 30 % de la superfície interior de la nave, es 0. Si es menor, 1. Si no hay, 2.</t>
  </si>
  <si>
    <t xml:space="preserve">Total de score 0: </t>
  </si>
  <si>
    <t xml:space="preserve">Total de score 1: </t>
  </si>
  <si>
    <t xml:space="preserve">Total de score 2: </t>
  </si>
  <si>
    <t>Criterio enriquecimiento</t>
  </si>
  <si>
    <t>Describir los enriquecimientos (informe)</t>
  </si>
  <si>
    <t>No hay material de enriquecimiento disponible</t>
  </si>
  <si>
    <t xml:space="preserve">Evidencia de ácaros rojos </t>
  </si>
  <si>
    <t>Predeterminado, si fuera puntuación WQ de 1= 40 puntos y 2= 0 puntos</t>
  </si>
  <si>
    <t>Polvo en el ambiente</t>
  </si>
  <si>
    <t>Mínima evidencia de polvo</t>
  </si>
  <si>
    <t>Escoger la opción apropiada del desplegable</t>
  </si>
  <si>
    <t>Polvo</t>
  </si>
  <si>
    <t>Valor final:</t>
  </si>
  <si>
    <t>Todas las observaciones con valor WQ 0</t>
  </si>
  <si>
    <t>No hay nada de polvo</t>
  </si>
  <si>
    <t>Al menos una observación con valor WQ 0 y ninguna de valor WQ 2</t>
  </si>
  <si>
    <t>Todas las observaciones con valor WQ 1</t>
  </si>
  <si>
    <t>Evidencia moderada de polvo</t>
  </si>
  <si>
    <t>Cuando hay 1 observación WQ 2 pero las demás son 0 o 1</t>
  </si>
  <si>
    <t>Mucha cantidad de polvo</t>
  </si>
  <si>
    <t>2 o más observaciones con valor WQ 2</t>
  </si>
  <si>
    <t>Cantidad inacceptable de polvo</t>
  </si>
  <si>
    <t>GUARDAR COMO PDF Y EN OPCIONES PONER IMPRIMIR SÓLO DE:</t>
  </si>
  <si>
    <t>EVALUACIÓN</t>
  </si>
  <si>
    <t>PAG 1-8</t>
  </si>
  <si>
    <t>REPASAR lo que está en amarillo y naranja, en la zona de la derecha</t>
  </si>
  <si>
    <t>Si alguno de los predeterminados es distinto, cambiar a mano</t>
  </si>
  <si>
    <t>Los resultados de la evaluación se muestran por medidas, criterios y principios según el Welfare Quality®. Los criterios, los principios, así como el resultado final global, se basan en los cálculos del Welfare Quality y se muestran mediante una codificación de colores según el siguiente criterio:</t>
  </si>
  <si>
    <t>Básico. Nivel demasiado bajo para ser considerado suficiente en un esquema de certificación de bienestar animal. Se va a relacionar con una puntuación siempre inferior a 20 sobre 100 puntos. Se permite en un número limitado de variables.</t>
  </si>
  <si>
    <t>Suficiente. Nivel aceptable para ser considerado en un esquema de certificación de bienestar animal. Se va a considerar siempre a partir de una puntuación de 20 hasta 54 sobre 100.</t>
  </si>
  <si>
    <t>Bueno. Nivel más que aceptable para ser considerado en un esquema de certificación de bienestar animal. Se va a considerar siempre a partir de una puntuación de 55 a 79 sobre 100.</t>
  </si>
  <si>
    <t>Excelente. Nivel óptimo para ser considerado en un esquema de certificación de bienestar animal. Se va a considerar siempre en una puntuación de 80 a 100 sobre 100.</t>
  </si>
  <si>
    <t>Principio 1. Buena Alimentación</t>
  </si>
  <si>
    <t xml:space="preserve">Evaluación global: </t>
  </si>
  <si>
    <t>Criterio 1. Ausencia de hambre prolongada</t>
  </si>
  <si>
    <t xml:space="preserve">Medida: Espacio de comedero: </t>
  </si>
  <si>
    <t>cm por gallina</t>
  </si>
  <si>
    <t>vigilar decimales</t>
  </si>
  <si>
    <t>Criterio 2. Ausencia de sed prolongada</t>
  </si>
  <si>
    <t xml:space="preserve">Medida: Número de bebederos: </t>
  </si>
  <si>
    <t>gallinas/bebedero</t>
  </si>
  <si>
    <t>Principio 2. Buen Alojamiento</t>
  </si>
  <si>
    <t>Criterio 3. Confort en la zona de descanso</t>
  </si>
  <si>
    <t xml:space="preserve">Medida: Posición, forma y longitud de las perchas </t>
  </si>
  <si>
    <t xml:space="preserve">Las perchas no tienen bordes afilados y se posicionan en más de un 50 % en zona de descanso.  </t>
  </si>
  <si>
    <t>Disponibles</t>
  </si>
  <si>
    <t>cm de percha por gallina.</t>
  </si>
  <si>
    <t xml:space="preserve">Medida: Presencia de ácaros rojos </t>
  </si>
  <si>
    <t xml:space="preserve"> </t>
  </si>
  <si>
    <t>No hay evidencia de ácaros rojos</t>
  </si>
  <si>
    <t>texto predeterminado</t>
  </si>
  <si>
    <t xml:space="preserve">Medida: Test de polvo en la nave </t>
  </si>
  <si>
    <t>Criterio 4. Confort térmico</t>
  </si>
  <si>
    <t xml:space="preserve">Medida: Presencia de jadeo </t>
  </si>
  <si>
    <t>%</t>
  </si>
  <si>
    <t>Medida: Presencia de apiñamiento</t>
  </si>
  <si>
    <t>Criterio 5. Facilidad de movimiento</t>
  </si>
  <si>
    <t xml:space="preserve">Medida: Densidad </t>
  </si>
  <si>
    <r>
      <t>cm</t>
    </r>
    <r>
      <rPr>
        <vertAlign val="superscript"/>
        <sz val="11"/>
        <color theme="1"/>
        <rFont val="Calibri"/>
        <family val="2"/>
        <scheme val="minor"/>
      </rPr>
      <t>2</t>
    </r>
    <r>
      <rPr>
        <sz val="11"/>
        <color theme="1"/>
        <rFont val="Calibri"/>
        <family val="2"/>
        <scheme val="minor"/>
      </rPr>
      <t>/gallina de media</t>
    </r>
  </si>
  <si>
    <t>en el interior, excluyendo los nidos</t>
  </si>
  <si>
    <t xml:space="preserve">Medida: Porcentaje de suelo perforado </t>
  </si>
  <si>
    <t>en el interior</t>
  </si>
  <si>
    <t>Principio 3. Buena Salud</t>
  </si>
  <si>
    <t>Criterio 6. Ausencia de lesiones</t>
  </si>
  <si>
    <t xml:space="preserve">Medida: Animales con deformación de la quilla </t>
  </si>
  <si>
    <t xml:space="preserve">Medida: Animales con lesiones en la piel </t>
  </si>
  <si>
    <t>Medida: Animales con dermatitis en la almohadilla</t>
  </si>
  <si>
    <t>Moderada:</t>
  </si>
  <si>
    <t xml:space="preserve">Severa: </t>
  </si>
  <si>
    <t xml:space="preserve">Medida: Animales con daño en los pies </t>
  </si>
  <si>
    <t>Criterio 7. Ausencia de enfermedad</t>
  </si>
  <si>
    <t>Medida: Mortalidad acumulada a 52 semanas</t>
  </si>
  <si>
    <t>Cambiar el texto si procede:</t>
  </si>
  <si>
    <t>(Se tienen en cuenta distintos lotes)</t>
  </si>
  <si>
    <t>(Estimación)</t>
  </si>
  <si>
    <t xml:space="preserve">Medida: Sacrificios de emergencia </t>
  </si>
  <si>
    <t>predeterminado</t>
  </si>
  <si>
    <t xml:space="preserve">Medida: Animales con buches agrandados </t>
  </si>
  <si>
    <t xml:space="preserve">Medida: Animales con patologías oculares </t>
  </si>
  <si>
    <t xml:space="preserve">Medida: Animales con infecciones respiratorias </t>
  </si>
  <si>
    <t xml:space="preserve">Medida: Animales con enteritis </t>
  </si>
  <si>
    <t>Medida: Animales con parásitos</t>
  </si>
  <si>
    <t xml:space="preserve">Medida: Animales con anormalidades en la cresta </t>
  </si>
  <si>
    <t>Criterio 8. Ausencia de dolor inducido por el manejo</t>
  </si>
  <si>
    <t>Medida: Corte de los picos</t>
  </si>
  <si>
    <t>Moderado:</t>
  </si>
  <si>
    <t xml:space="preserve">Severo: </t>
  </si>
  <si>
    <t>Se considera insuficiente más de un 20% de animales con corte severo.</t>
  </si>
  <si>
    <t>Principio 4. Comportamiento apropiado</t>
  </si>
  <si>
    <t>Criterio 9. Expresión de comportamientos sociales</t>
  </si>
  <si>
    <t xml:space="preserve">Medida: Comportamiento agresivo </t>
  </si>
  <si>
    <t>Medida: Daño en el plumaje</t>
  </si>
  <si>
    <t xml:space="preserve">Moderado: </t>
  </si>
  <si>
    <t xml:space="preserve">Medida: Heridas en la cresta </t>
  </si>
  <si>
    <t>Moderadas:</t>
  </si>
  <si>
    <t>Severas:</t>
  </si>
  <si>
    <t>Criterio 10. Expresión de otros comportamientos</t>
  </si>
  <si>
    <t xml:space="preserve">Medida: Distribución y uso de los nidos </t>
  </si>
  <si>
    <t>Los nidos están distribuidos uniformemente y se usan correctamente.</t>
  </si>
  <si>
    <t xml:space="preserve">Medida: Espacio de nido por gallina  </t>
  </si>
  <si>
    <r>
      <t>cm</t>
    </r>
    <r>
      <rPr>
        <vertAlign val="superscript"/>
        <sz val="11"/>
        <color theme="1"/>
        <rFont val="Calibri"/>
        <family val="2"/>
        <scheme val="minor"/>
      </rPr>
      <t>2</t>
    </r>
    <r>
      <rPr>
        <sz val="11"/>
        <color theme="1"/>
        <rFont val="Calibri"/>
        <family val="2"/>
        <scheme val="minor"/>
      </rPr>
      <t>/gallina</t>
    </r>
  </si>
  <si>
    <t xml:space="preserve">Medida: Disponibilidad y uso del material de cama </t>
  </si>
  <si>
    <t>Texto: en el desplegable</t>
  </si>
  <si>
    <t>Buen uso de la cama.</t>
  </si>
  <si>
    <t>Uso moderado de la cama.</t>
  </si>
  <si>
    <t>No hay material de cama disponible.</t>
  </si>
  <si>
    <t xml:space="preserve">Medida: Disponibilidad y uso del material de enriquecimiento </t>
  </si>
  <si>
    <t>Si no hay material, borrar el texto y no poner nada</t>
  </si>
  <si>
    <t>Buen uso del material de enriquecimiento disponible.</t>
  </si>
  <si>
    <t>Uso o disponibilidad moderados de material de enriquecimiento</t>
  </si>
  <si>
    <t>Medida: Zonas cubiertas en el exterior</t>
  </si>
  <si>
    <t>Aplicable a los sistemas con acceso al aire libre.</t>
  </si>
  <si>
    <t>Buena cobertura del exterior.</t>
  </si>
  <si>
    <t>Cobertura moderada del exterior.</t>
  </si>
  <si>
    <t xml:space="preserve">Medida: Animales usando el espacio exterior </t>
  </si>
  <si>
    <t>Buen uso del espacio exterior.</t>
  </si>
  <si>
    <t xml:space="preserve">Medida: Veranda cubierta </t>
  </si>
  <si>
    <t>Hay una veranda cubierta o jardín de invierno.</t>
  </si>
  <si>
    <t>Los animales acceden al exterior directamente, sin veranda.</t>
  </si>
  <si>
    <t>Criterio 11. Relación hombre-animal</t>
  </si>
  <si>
    <t>Medida: test de distancia de fuga</t>
  </si>
  <si>
    <t xml:space="preserve">De media los animales se alejaban del observador a una </t>
  </si>
  <si>
    <t>distancia de</t>
  </si>
  <si>
    <t>cm</t>
  </si>
  <si>
    <t xml:space="preserve">vigilar el valor, redondear para que se dé de 10 cm en 10 cm. </t>
  </si>
  <si>
    <t>Criterio 12. Estado emocional</t>
  </si>
  <si>
    <t xml:space="preserve">Medida: Valoración cualitativa del comportamiento </t>
  </si>
  <si>
    <t>Puntuación de</t>
  </si>
  <si>
    <t>Medida: Respuesta a un objeto novedoso</t>
  </si>
  <si>
    <t xml:space="preserve">Se acercaron al objeto novedoso una media de </t>
  </si>
  <si>
    <t>animales</t>
  </si>
  <si>
    <t xml:space="preserve">Resumen por criterios </t>
  </si>
  <si>
    <t xml:space="preserve">Criterio 1. Ausencia de hambre prolongada     </t>
  </si>
  <si>
    <t xml:space="preserve">Criterio 4. Confort térmico   </t>
  </si>
  <si>
    <t>Criterio 7. Ausencia de enfermedades</t>
  </si>
  <si>
    <t>Criterio 8. Ausencia de dolor por manejo</t>
  </si>
  <si>
    <t>Criterio 9. Comportamientos sociales</t>
  </si>
  <si>
    <t xml:space="preserve">Criterio 10. Otros comportamientos  </t>
  </si>
  <si>
    <t xml:space="preserve">Criterio 11. Relación hombre-animal  </t>
  </si>
  <si>
    <t>Criterio 12. Estado emocional positivo</t>
  </si>
  <si>
    <t>Resumen por principios</t>
  </si>
  <si>
    <t>Principio 1. Buena alimentación</t>
  </si>
  <si>
    <t>Principio 2. Buen alojamiento</t>
  </si>
  <si>
    <t>Principio 3. Buena salud</t>
  </si>
  <si>
    <t>Valoración final granja</t>
  </si>
  <si>
    <t>BUENA</t>
  </si>
  <si>
    <t>ESCRIBIR SI ESTÁ SUSPENDIDA, O ES SUFICIENTE, BUENA O EXCELENTE</t>
  </si>
  <si>
    <t xml:space="preserve">Se autocompleta solo, no hay que hacer nada. </t>
  </si>
  <si>
    <t>Score</t>
  </si>
  <si>
    <t xml:space="preserve">BUENA ALIMENTACIÓN </t>
  </si>
  <si>
    <t>Ausencia de hambre prolongada</t>
  </si>
  <si>
    <t xml:space="preserve">Ausencia de sed prolongada </t>
  </si>
  <si>
    <t xml:space="preserve">Bebederos </t>
  </si>
  <si>
    <t xml:space="preserve">Disponibilidad </t>
  </si>
  <si>
    <t>BUEN ALOJAMIENTO</t>
  </si>
  <si>
    <t>Confort en la zona de descanso</t>
  </si>
  <si>
    <t>Forma y posición de las perchas</t>
  </si>
  <si>
    <t>Longitud de las perchas</t>
  </si>
  <si>
    <t>Ácaros rojos</t>
  </si>
  <si>
    <t>Confort térmico</t>
  </si>
  <si>
    <t>Animales jadeando o apiñados</t>
  </si>
  <si>
    <t>Facilidad de movimiento</t>
  </si>
  <si>
    <t>Suelos perforados</t>
  </si>
  <si>
    <t xml:space="preserve">BUENA SALUD </t>
  </si>
  <si>
    <t xml:space="preserve">Ausencia de lesiones </t>
  </si>
  <si>
    <t>Anormalidades pico</t>
  </si>
  <si>
    <t>Ausencia de enfermedad</t>
  </si>
  <si>
    <t>Mortalidad en granja</t>
  </si>
  <si>
    <t>Ausencia de dolor inducido por el manejo</t>
  </si>
  <si>
    <t>Corte de picos</t>
  </si>
  <si>
    <t>COMPORTAMIENTO ADECUADO</t>
  </si>
  <si>
    <t xml:space="preserve">Expresión de comportamientos sociales </t>
  </si>
  <si>
    <t>Expresión de otros comportamientos</t>
  </si>
  <si>
    <t>Espacio de nido por gallina</t>
  </si>
  <si>
    <t>Uso enriquecimientos</t>
  </si>
  <si>
    <t>Otras medidas</t>
  </si>
  <si>
    <t>Relación hombre-animal</t>
  </si>
  <si>
    <t xml:space="preserve">Estado emocional </t>
  </si>
  <si>
    <t xml:space="preserve">PUNTUACIÓN FINAL </t>
  </si>
  <si>
    <t>PAG 1-11</t>
  </si>
  <si>
    <t>REPASAR lo que está en amarillo, en la zona de la derecha</t>
  </si>
  <si>
    <t>Informe de Evaluación del Bienestar Animal</t>
  </si>
  <si>
    <t xml:space="preserve">Nº de Informe: </t>
  </si>
  <si>
    <t>/</t>
  </si>
  <si>
    <t>07</t>
  </si>
  <si>
    <t>Empresa Certificada</t>
  </si>
  <si>
    <t>Ubicación</t>
  </si>
  <si>
    <t xml:space="preserve">Módulo </t>
  </si>
  <si>
    <t>07 – Gallinas ponedoras</t>
  </si>
  <si>
    <t>Entidad de Certificación</t>
  </si>
  <si>
    <t>Fecha  de auditoría</t>
  </si>
  <si>
    <t>Revisado por</t>
  </si>
  <si>
    <r>
      <t>Los resultados de la evaluación se muestran por medidas, criterios y principios según el Welfare Quality y el Programa de Bienestar Animal del IRTA, de acuerdo con las condiciones establecidas en la Certificación Welfair</t>
    </r>
    <r>
      <rPr>
        <vertAlign val="superscript"/>
        <sz val="11"/>
        <color theme="1"/>
        <rFont val="Calibri"/>
        <family val="2"/>
        <scheme val="minor"/>
      </rPr>
      <t>TM</t>
    </r>
    <r>
      <rPr>
        <sz val="11"/>
        <color theme="1"/>
        <rFont val="Calibri"/>
        <family val="2"/>
        <scheme val="minor"/>
      </rPr>
      <t xml:space="preserve"> de Bienestar Animal “basada en Welfare Quality y AWIN</t>
    </r>
    <r>
      <rPr>
        <sz val="11"/>
        <color theme="1"/>
        <rFont val="Calibri"/>
        <family val="2"/>
      </rPr>
      <t>®</t>
    </r>
    <r>
      <rPr>
        <sz val="11"/>
        <color theme="1"/>
        <rFont val="Calibri"/>
        <family val="2"/>
        <scheme val="minor"/>
      </rPr>
      <t>”. Los criterios, los principios, así como el resultado final global, se basan en los cálculos del Welfare Quality y se muestran mediante una codificación de colores según el siguiente criterio:</t>
    </r>
  </si>
  <si>
    <t>Básico. Corresponde con una puntuación siempre inferior a 20 sobre 100 puntos.</t>
  </si>
  <si>
    <t>Suficiente. Corresponde con una puntuación de 20 hasta 54 sobre 100.</t>
  </si>
  <si>
    <t>Bueno. Corresponde con una puntuación de 55 a 79 sobre 100.</t>
  </si>
  <si>
    <t>Excelente. Corresponde con una puntuación de 80 a 100 sobre 100.</t>
  </si>
  <si>
    <t>RESULTADOS</t>
  </si>
  <si>
    <t>En general, revisar que las medidas tengan sólo 2 decimales</t>
  </si>
  <si>
    <t xml:space="preserve">Medida: Espacio de comedero </t>
  </si>
  <si>
    <t>cm/animal</t>
  </si>
  <si>
    <t>Explicar si hay comederos redondos que cumplen con la legislación</t>
  </si>
  <si>
    <t xml:space="preserve">Se considera excelente cuando hay igual o más de 16,8 cm de comedero por animal. </t>
  </si>
  <si>
    <t>Aunque en el WQ el insuficiente se considera cuando hay menos de 9,2 cm de comedero por animal, como la legislación europea establece un mínimo de 10 o 12 cm lineales por animal (según código de huevo), cuando se observe en el transcurso de la visita (contando metros totales de comedero de la nave auditada/dividido por el número de animales presentes en la explotación) que no se llega a este mínimo, la granja quedará suspendida en su totalidad.</t>
  </si>
  <si>
    <t>Medida adicional: Animales con prominencia de la quilla</t>
  </si>
  <si>
    <t>% moderada</t>
  </si>
  <si>
    <t>% severa</t>
  </si>
  <si>
    <t xml:space="preserve">Si son campanas, escoger la segunda opción del desplegable al lado del cuadrado de color. Estas son las opciones: </t>
  </si>
  <si>
    <t xml:space="preserve">Medida: Suministro de agua (animales por bebedero) </t>
  </si>
  <si>
    <t>animales/beb</t>
  </si>
  <si>
    <t>Se considera excelente cuando hay menos de 4 animales por bebedero.</t>
  </si>
  <si>
    <t>Si hay una combinación de ambos, describirlo debajo de la medida</t>
  </si>
  <si>
    <t xml:space="preserve">Aunque en el WQ el insuficiente se considera cuando hay más de 12 animales por bebedero, como la legislación europea establece un máximo de 10 animales/bebedero, si en la visita hay más de 10 animales por bebedero, la granja quedará suspendida en su totalidad. </t>
  </si>
  <si>
    <t>Medida: Funcionamiento de los bebederos</t>
  </si>
  <si>
    <t>Correcto</t>
  </si>
  <si>
    <t>Cambiar a incorrecto si procede</t>
  </si>
  <si>
    <t>Si se le da rojo, añadir esto (cortar y pegar, ya lleva una fórmula incluída):</t>
  </si>
  <si>
    <t xml:space="preserve">Se considera excelente cuando todos los bebederos funcionan y no hay signos de animales deshidratados.  </t>
  </si>
  <si>
    <t xml:space="preserve">Se considera insuficiente cuando hay cualquier signo de que el agua no está permanentemente disponible (animales deshidratados o más de 3 bebederos de tetina sin funcionar). </t>
  </si>
  <si>
    <t>Criterio 3. Confort durante el descanso</t>
  </si>
  <si>
    <t xml:space="preserve">Medida: Posición, forma y longitud total de las perchas </t>
  </si>
  <si>
    <t>cm percha /animal</t>
  </si>
  <si>
    <t xml:space="preserve">La relación entre posición y forma es: </t>
  </si>
  <si>
    <t>Comprobar que pone incorrecta, si procede (se describe en instalaciones)</t>
  </si>
  <si>
    <t xml:space="preserve">Se considera excelente cuando en total hay más de 18 cm de percha por animal, no tienen bordes afilados y  más del 50% de las perchas están colocadas en una zona efectiva de descanso para el animal. </t>
  </si>
  <si>
    <t>Se considera insuficiente cuando hay menos de 15 cm de percha por animal. Puesto que es también un requisito de la legislación europea, cuando se observe en el transcurso de la visita (contando metros totales de percha de la nave auditada/dividido por el número de animales presentes en la explotación) que no se llega a este mínimo, la granja quedará suspendida en su totalidad.</t>
  </si>
  <si>
    <t xml:space="preserve">No hay evidencia   </t>
  </si>
  <si>
    <t>Escoger del desplegable la opción adecuada</t>
  </si>
  <si>
    <t>Se considera excelente cuando no hay evidencia de ácaros rojos en la explotación.</t>
  </si>
  <si>
    <t xml:space="preserve">Hay evidencia de infestación moderada   </t>
  </si>
  <si>
    <t xml:space="preserve">Hay evidencia de infestación severa   </t>
  </si>
  <si>
    <t>Se considera insuficiente cuando hay una infestación manifiesta en los animales y en la explotación.</t>
  </si>
  <si>
    <t>Comprobar que se ha dado la descripción correcta en la hoja de instalaciones</t>
  </si>
  <si>
    <t xml:space="preserve">Se considera excelente cuando no hay nada de polvo. </t>
  </si>
  <si>
    <t>Se considera insuficiente cuando hay una gran cantidad de polvo.</t>
  </si>
  <si>
    <t>Medida: Presencia de jadeo o apiñamiento</t>
  </si>
  <si>
    <t>% animales jadeando</t>
  </si>
  <si>
    <t>% animales apiñados</t>
  </si>
  <si>
    <t>Se considera excelente cuando hay menos del 5% de los animales jadeando o apiñados.</t>
  </si>
  <si>
    <t>Se considera insuficiente cuando hay más de un 70% los animales jadeando o apiñados.</t>
  </si>
  <si>
    <t xml:space="preserve">Medida: Densidad animal </t>
  </si>
  <si>
    <r>
      <t>cm</t>
    </r>
    <r>
      <rPr>
        <vertAlign val="superscript"/>
        <sz val="11"/>
        <color theme="1"/>
        <rFont val="Calibri"/>
        <family val="2"/>
        <scheme val="minor"/>
      </rPr>
      <t>2</t>
    </r>
    <r>
      <rPr>
        <sz val="11"/>
        <color theme="1"/>
        <rFont val="Calibri"/>
        <family val="2"/>
        <scheme val="minor"/>
      </rPr>
      <t>/animal</t>
    </r>
  </si>
  <si>
    <t>(espacio disponible en el interior, excluyendo los nidos)</t>
  </si>
  <si>
    <r>
      <t>Se considera excelente cuando hay más de 1750 cm</t>
    </r>
    <r>
      <rPr>
        <i/>
        <vertAlign val="superscript"/>
        <sz val="11"/>
        <color rgb="FF4F81BD"/>
        <rFont val="Calibri"/>
        <family val="2"/>
        <scheme val="minor"/>
      </rPr>
      <t>2</t>
    </r>
    <r>
      <rPr>
        <i/>
        <sz val="11"/>
        <color rgb="FF4F81BD"/>
        <rFont val="Calibri"/>
        <family val="2"/>
        <scheme val="minor"/>
      </rPr>
      <t xml:space="preserve"> por animal.</t>
    </r>
  </si>
  <si>
    <r>
      <t>Aunque en el WQ el insuficiente se considera cuando hay menos de 830 cm</t>
    </r>
    <r>
      <rPr>
        <i/>
        <vertAlign val="superscript"/>
        <sz val="11"/>
        <color rgb="FFFF0000"/>
        <rFont val="Calibri"/>
        <family val="2"/>
        <scheme val="minor"/>
      </rPr>
      <t>2</t>
    </r>
    <r>
      <rPr>
        <i/>
        <sz val="11"/>
        <color rgb="FFFF0000"/>
        <rFont val="Calibri"/>
        <family val="2"/>
        <scheme val="minor"/>
      </rPr>
      <t xml:space="preserve"> por animal, como la legislación europea establece un mínimo de 1111 cm</t>
    </r>
    <r>
      <rPr>
        <i/>
        <vertAlign val="superscript"/>
        <sz val="11"/>
        <color rgb="FFFF0000"/>
        <rFont val="Calibri"/>
        <family val="2"/>
        <scheme val="minor"/>
      </rPr>
      <t>2</t>
    </r>
    <r>
      <rPr>
        <i/>
        <sz val="11"/>
        <color rgb="FFFF0000"/>
        <rFont val="Calibri"/>
        <family val="2"/>
        <scheme val="minor"/>
      </rPr>
      <t xml:space="preserve">, si en la visita esto no se cumple, la granja quedará suspendida en su totalidad. </t>
    </r>
  </si>
  <si>
    <t xml:space="preserve">Medida: Suelo perforado en el interior </t>
  </si>
  <si>
    <t xml:space="preserve">Se considera excelente cuando hay una proporción igual o menor del 8% de suelo perforado. </t>
  </si>
  <si>
    <t>Se considera insuficiente cuando hay una proporción de más del 72% del suelo perforado.</t>
  </si>
  <si>
    <t xml:space="preserve">Medida: Movimiento horizontal </t>
  </si>
  <si>
    <t xml:space="preserve">No hay obstáculos   </t>
  </si>
  <si>
    <t>Se considera excelente cuando no hay ningún obstáculo en el movimiento en horizontal de los animales.</t>
  </si>
  <si>
    <t xml:space="preserve">Hay obstáculos moderados   </t>
  </si>
  <si>
    <t xml:space="preserve">Hay obstáculos que impiden el libre mov.   </t>
  </si>
  <si>
    <t>Se considera insuficiente cuando hay obstáculos que impiden el libre movimiento en horizontal de los animales.</t>
  </si>
  <si>
    <t xml:space="preserve">Medida: Movimiento vertical     </t>
  </si>
  <si>
    <t>Se considera excelente cuando no hay ningún obstáculo en el movimiento en vertical de los animales.</t>
  </si>
  <si>
    <t>Se considera insuficiente cuando hay obstáculos que impiden el libre movimiento en vertical de los animales.</t>
  </si>
  <si>
    <t>Medida: Animales con daño en la quilla</t>
  </si>
  <si>
    <t>% moderado</t>
  </si>
  <si>
    <t>% severo</t>
  </si>
  <si>
    <t xml:space="preserve">Se considera excelente cuando hay menos del 3% de animales afectados por daño severo o del 6% de animales con daño moderado. </t>
  </si>
  <si>
    <t xml:space="preserve">Se considera insuficiente cuando hay más del 35% de animales afectados por daño severo o del 70% de animales con daño moderado. </t>
  </si>
  <si>
    <t xml:space="preserve">Cuando se combinan los dos tipos de daños, los porcentajes para cada clasificación varían debido a que el daño moderado tiene un peso de 0,5 y el severo de 1. </t>
  </si>
  <si>
    <t>% moderadas</t>
  </si>
  <si>
    <t>% severas</t>
  </si>
  <si>
    <t>Se considera excelente cuando hay menos del 3% de animales con lesiones severas o menos del 5% con lesiones moderadas.</t>
  </si>
  <si>
    <t>Se considera insuficiente cuando hay más del 14% de animales con lesiones severas o más del 29% con lesiones moderadas.</t>
  </si>
  <si>
    <t xml:space="preserve">Cuando se combinan los dos tipos de lesiones, los porcentajes para cada clasificación varían debido a que las lesiones moderadas tienen un peso de 0,5 y las severas de 1. </t>
  </si>
  <si>
    <t xml:space="preserve">Medida: Animales con lesiones en la almohadilla </t>
  </si>
  <si>
    <t>Se considera excelente cuando hay menos del 3% de animales con lesiones severas o menos del 9% con lesiones moderadas en la almohadilla.</t>
  </si>
  <si>
    <t xml:space="preserve">Se considera insuficiente cuando hay más del 14% con lesiones severas o del 52% con lesiones moderadas. </t>
  </si>
  <si>
    <t xml:space="preserve">Cuando se combinan los dos tipos de lesiones, los porcentajes para cada clasificación varían debido a que las lesiones moderadas tienen un peso de 0,29 y las severas de 1. </t>
  </si>
  <si>
    <t xml:space="preserve">Medida: Animales con daño en los pies  </t>
  </si>
  <si>
    <t>Se considera excelente cuando no hay ningún animal afectado.</t>
  </si>
  <si>
    <t>Se considera insuficiente cuando hay igual o más del 3% de animales afectados.</t>
  </si>
  <si>
    <t>Medida: Animales con daño o anormalidades en el pico (no causadas por el corte)</t>
  </si>
  <si>
    <t>Medida: Mortalidad total a 52 semanas (incluyendo triaje)</t>
  </si>
  <si>
    <t>Añadir que es una estimación, si procede</t>
  </si>
  <si>
    <t>Se considera excelente cuando hay menos de un 8% de mortalidad.</t>
  </si>
  <si>
    <t>Se considera insuficiente cuando hay más de un 12% de mortalidad.</t>
  </si>
  <si>
    <t>Medida: Animales con el buche agrandado</t>
  </si>
  <si>
    <t>Se considera excelente cuando no hay evidencia de afectación.</t>
  </si>
  <si>
    <t>Medida: Animales con patologías oculares</t>
  </si>
  <si>
    <t>Medida: Animales con infecciones respiratorias</t>
  </si>
  <si>
    <t>Medida: Animales con enteritis</t>
  </si>
  <si>
    <t>Medida: Animales con anormalidades en la cresta</t>
  </si>
  <si>
    <t>Medida: Evidencia de parásitos (excluyendo ácaros rojos)</t>
  </si>
  <si>
    <t>Este color lo determina la primera pregunta de parásitos. Si la segunda da una respuesta distinta, cambiar el orden de los resultados en la hoja de clínica.</t>
  </si>
  <si>
    <t>Se considera excelente cuando no hay evidencia de parásitos.</t>
  </si>
  <si>
    <t>Se considera insuficiente cuando hay evidencia de parásitos.</t>
  </si>
  <si>
    <t xml:space="preserve">Evidencia de infestación moderada   </t>
  </si>
  <si>
    <t xml:space="preserve">Evidencia de infestación severa   </t>
  </si>
  <si>
    <t xml:space="preserve">Medida: Corte de picos </t>
  </si>
  <si>
    <t xml:space="preserve">Se considera excelente cuando no se realiza o cuando hay menos del 25% de animales con un corte moderado de los picos y ninguno con corte severo. </t>
  </si>
  <si>
    <t>Se considera insuficiente cuando hay más del 20% de animales con un corte severo de los picos.</t>
  </si>
  <si>
    <t>Criterio 9. Expresión de conductas sociales</t>
  </si>
  <si>
    <t>Medida: Animales con daño en el plumaje de detrás de la cabeza</t>
  </si>
  <si>
    <t xml:space="preserve">Se considera excelente cuando hay igual o menos del 3% de animales con un desplumado severo o menos del 9% con un desplumado moderado. </t>
  </si>
  <si>
    <t>Se considera excelente cuando hay igual o más del 30% de los animales con desplumado severo o más del 89% con desplumado moderado.</t>
  </si>
  <si>
    <t>Cuando se combinan los dos tipos de daño, los porcentajes para cada clasificación varían debido a que el daño moderado tiene un peso de 0,33 y el severo de 1.</t>
  </si>
  <si>
    <t>Medida: Animales con heridas en la cresta</t>
  </si>
  <si>
    <t>Se considera excelente cuando hay igual o menos de un 5% con heridas severas o menos de un 8% de heridas moderadas.</t>
  </si>
  <si>
    <t>Se considera insuficiente cuando hay más del 40% de los animales con lesiones severas o más del 70% con lesiones moderadas.</t>
  </si>
  <si>
    <t>Cuando se combinan los dos tipos de lesiones, estos números varían, pues las lesiones moderadas tienen un peso de 0,6 y las severas de 1.</t>
  </si>
  <si>
    <t>Criterio 10. Expresión de otras conductas</t>
  </si>
  <si>
    <t xml:space="preserve">Medida: Animales con daño en el plumaje (excl. detrás de la cabeza) </t>
  </si>
  <si>
    <t xml:space="preserve">Medida: Espacio de nido por gallina </t>
  </si>
  <si>
    <r>
      <t>Se considera excelente cuando hay más de 135 cm</t>
    </r>
    <r>
      <rPr>
        <i/>
        <vertAlign val="superscript"/>
        <sz val="11"/>
        <color rgb="FF4F81BD"/>
        <rFont val="Calibri"/>
        <family val="2"/>
        <scheme val="minor"/>
      </rPr>
      <t>2</t>
    </r>
    <r>
      <rPr>
        <i/>
        <sz val="11"/>
        <color rgb="FF4F81BD"/>
        <rFont val="Calibri"/>
        <family val="2"/>
        <scheme val="minor"/>
      </rPr>
      <t xml:space="preserve"> por gallina de espacio de nidal.</t>
    </r>
  </si>
  <si>
    <r>
      <t>Aunque en el WQ el insuficiente se considera cuando hay menos de 71 cm</t>
    </r>
    <r>
      <rPr>
        <i/>
        <vertAlign val="superscript"/>
        <sz val="11"/>
        <color rgb="FFFF0000"/>
        <rFont val="Calibri"/>
        <family val="2"/>
        <scheme val="minor"/>
      </rPr>
      <t>2</t>
    </r>
    <r>
      <rPr>
        <i/>
        <sz val="11"/>
        <color rgb="FFFF0000"/>
        <rFont val="Calibri"/>
        <family val="2"/>
        <scheme val="minor"/>
      </rPr>
      <t xml:space="preserve"> por animal, como la legislación europea establece un mínimo de 83,3 cm</t>
    </r>
    <r>
      <rPr>
        <i/>
        <vertAlign val="superscript"/>
        <sz val="11"/>
        <color rgb="FFFF0000"/>
        <rFont val="Calibri"/>
        <family val="2"/>
        <scheme val="minor"/>
      </rPr>
      <t>2</t>
    </r>
    <r>
      <rPr>
        <i/>
        <sz val="11"/>
        <color rgb="FFFF0000"/>
        <rFont val="Calibri"/>
        <family val="2"/>
        <scheme val="minor"/>
      </rPr>
      <t xml:space="preserve">, si en la visita esto no se cumple, la granja quedará suspendida en su totalidad. </t>
    </r>
  </si>
  <si>
    <t>Medida: Calidad de la yacija</t>
  </si>
  <si>
    <t xml:space="preserve">La yacija es seca y friable en toda la granja   </t>
  </si>
  <si>
    <t xml:space="preserve">Se considera excelente cuando hay yacija y ésta es seca y friable en toda la granja. </t>
  </si>
  <si>
    <t xml:space="preserve">Hay yacija compactada, pero menos de 1/3   </t>
  </si>
  <si>
    <t xml:space="preserve">No hay yacija, o está compactada en más de 1/3   </t>
  </si>
  <si>
    <t xml:space="preserve">Se considera insuficiente cuando no hay yacija o bien si hay, ésta está compactada en más de un tercio de la granja. </t>
  </si>
  <si>
    <t>Medida: Presencia de yacija original o añadida</t>
  </si>
  <si>
    <t xml:space="preserve">Hay evidencias  </t>
  </si>
  <si>
    <t xml:space="preserve">Se considera excelente cuando se aprecian evidencias de la yacija original o añadida. </t>
  </si>
  <si>
    <t xml:space="preserve">No hay evidencias   </t>
  </si>
  <si>
    <t>Se considera insuficiente cuando no hay evidencias ni de yacija original ni añadida.</t>
  </si>
  <si>
    <t xml:space="preserve">Medida: Disponibilidad de material de enriquecimiento </t>
  </si>
  <si>
    <t>Comprobar que se ha descrito bien en instalaciones</t>
  </si>
  <si>
    <t xml:space="preserve">Se considera excelente cuando hay 3 o más materiales de enriquecimiento distintos. </t>
  </si>
  <si>
    <t xml:space="preserve">Se considera insuficiente cuando no hay material de enriquecimiento. </t>
  </si>
  <si>
    <t>Medida: Presencia de componentes alimenticios en los enriquecimientos</t>
  </si>
  <si>
    <t xml:space="preserve">Sí   </t>
  </si>
  <si>
    <t>Se considera excelente cuando el material de enriquecimiento incluye componentes alimenticios.</t>
  </si>
  <si>
    <t xml:space="preserve">No  </t>
  </si>
  <si>
    <t>Se considera insuficiente cuando no los incluye.</t>
  </si>
  <si>
    <t xml:space="preserve">Medida: Disponibilidad y uso del espacio exterior </t>
  </si>
  <si>
    <t xml:space="preserve">Buen uso del espacio exterior   </t>
  </si>
  <si>
    <t xml:space="preserve">Se considera excelente cuando hay acceso al exterior y hay evidencias de su uso. </t>
  </si>
  <si>
    <t xml:space="preserve">Uso moderado del espacio exterior   </t>
  </si>
  <si>
    <t xml:space="preserve">No hay acceso al exterior o no se usa   </t>
  </si>
  <si>
    <t xml:space="preserve">Se considera insuficiente cuando no hay acceso al exterior, o sí lo hay, pero no hay ninguna evidencia de su uso. </t>
  </si>
  <si>
    <t xml:space="preserve">Medida: Zonas cubiertas en el exterior </t>
  </si>
  <si>
    <t xml:space="preserve">Buena cobertura del exterior   </t>
  </si>
  <si>
    <t xml:space="preserve">Se considera excelente cuando hay buena cobertura del espacio exterior. </t>
  </si>
  <si>
    <t xml:space="preserve">Cobertura moderada del experior   </t>
  </si>
  <si>
    <t xml:space="preserve">No hay cobertura en el exterior o no aplica   </t>
  </si>
  <si>
    <t xml:space="preserve">Se considera insuficiente cuando no hay cobertura en el exterior, o no hay acceso al exterior. </t>
  </si>
  <si>
    <t xml:space="preserve">Medida: Disponibilidad y uso de una veranda cubierta </t>
  </si>
  <si>
    <t>Hay un a veranda cubierta o jardín de invierno</t>
  </si>
  <si>
    <t>azul</t>
  </si>
  <si>
    <t>Hay una veranda cubierta pero es pequeña, o no se usa</t>
  </si>
  <si>
    <t>naranja</t>
  </si>
  <si>
    <t xml:space="preserve">Se considera excelente cuando hay una veranda cubierta y los animales la usan. </t>
  </si>
  <si>
    <t>Los animales acceden al exterior directamente, sin veranda</t>
  </si>
  <si>
    <t>rojo</t>
  </si>
  <si>
    <t>Aplicable a los sistemas con acceso al aire libre</t>
  </si>
  <si>
    <t xml:space="preserve">Se considera insuficiente cuando no hay veranda cubierta o no puede usarse. </t>
  </si>
  <si>
    <t>Medida: Uso del enriquecimiento ambiental, comp. de confort y búsqueda de alimento</t>
  </si>
  <si>
    <t>Hay más de un 10 % de los animales realizando uno o más de estos comportamientos</t>
  </si>
  <si>
    <t>Hay menos del 10 % de los animales realizando uno o más de estos comportamientos</t>
  </si>
  <si>
    <t>verde</t>
  </si>
  <si>
    <t xml:space="preserve">Se considera excelente cuando hay más de un 10 % de los animales realizando uno o más de estos comportamientos. </t>
  </si>
  <si>
    <t>Se observan entre 1-25 animales realizando uno o más de estos comportamientos</t>
  </si>
  <si>
    <t>No se observa ninguno de estos comportamientos</t>
  </si>
  <si>
    <t xml:space="preserve">Se considera insuficiente cuando no se observa ningún animal realizando uno o más de estos comportamientos. </t>
  </si>
  <si>
    <t>Criterio 11. Buena relación humano-animal</t>
  </si>
  <si>
    <t>Medida: Distancia de huida</t>
  </si>
  <si>
    <t>cm (de media)</t>
  </si>
  <si>
    <t xml:space="preserve">Se considera excelente cuando la distancia de huida, de media, es igual o menos de 35 cm. </t>
  </si>
  <si>
    <t xml:space="preserve">Se considera insuficiente cuando la distancia de huida, de media, es más de 120 cm. </t>
  </si>
  <si>
    <t>Medida: Test del objeto novedoso</t>
  </si>
  <si>
    <t>animales alrededor del objeto (de media)</t>
  </si>
  <si>
    <t>Se considera excelente cuando de media hay igual o más de 17 animales alrededor del objeto.</t>
  </si>
  <si>
    <t>Se considera insuficiente cuando de media hay menos de 3 animales alrededor del objeto.</t>
  </si>
  <si>
    <t>Medida: Evaluación cualitativa de la conducta</t>
  </si>
  <si>
    <t>Se considera excelente cuando se obtienen más de 80 puntos en esta valoración.</t>
  </si>
  <si>
    <t>Se considera insuficiente cuando se obtienen menos de 20.</t>
  </si>
  <si>
    <t xml:space="preserve">Criterio 1. Ausencia de hambre prolongada </t>
  </si>
  <si>
    <t xml:space="preserve">Criterio 2. Ausencia de sed prolongada </t>
  </si>
  <si>
    <t xml:space="preserve">Criterio 4. Confort térmico </t>
  </si>
  <si>
    <t xml:space="preserve">Criterio 5. Facilidad de movimiento </t>
  </si>
  <si>
    <t xml:space="preserve">Criterio 6. Ausencia de lesiones </t>
  </si>
  <si>
    <t xml:space="preserve">Criterio 8. Ausencia de dolor inducido por el manejo </t>
  </si>
  <si>
    <t xml:space="preserve">Criterio 9. Expresión de conductas sociales </t>
  </si>
  <si>
    <t xml:space="preserve">Criterio 11. Buena relación humano-animal </t>
  </si>
  <si>
    <t xml:space="preserve">Principio 2. Buen alojamiento </t>
  </si>
  <si>
    <t xml:space="preserve">Principio 4. Comportamiento apropiado </t>
  </si>
  <si>
    <t>Valoración final:</t>
  </si>
  <si>
    <t>(BUENA)</t>
  </si>
  <si>
    <t>INSTALACIONES EN JAULAS</t>
  </si>
  <si>
    <t xml:space="preserve">En JAULA: comprobar que el total de jaulas coincide con lo que dicen los registros y que según el total de animales entrados, la cantidad de gallinas en la jaula es la que corresponde de media. </t>
  </si>
  <si>
    <t>Una vez comprobado esto, los cálculos de las instalaciones se hacen a nivel de JAULA para simplificar.</t>
  </si>
  <si>
    <t>Animales entrados último lote</t>
  </si>
  <si>
    <t>Comprobación legal</t>
  </si>
  <si>
    <t>nº de jaulas en longitud</t>
  </si>
  <si>
    <t>Si las últimas jaulas o las primeras son diferentes al resto, seguir los pasos de la pestaña "Jaulas distintas"</t>
  </si>
  <si>
    <t>Total de jaulas en la nave</t>
  </si>
  <si>
    <t>nº de gallinas por jaula de media teórico</t>
  </si>
  <si>
    <t>nº de gallinas por jaula de media real</t>
  </si>
  <si>
    <t xml:space="preserve">Marca y modelo de la jaula: </t>
  </si>
  <si>
    <t>Largo de la jaula</t>
  </si>
  <si>
    <t>Ancho de la jaula</t>
  </si>
  <si>
    <t xml:space="preserve">Especificar si es jaula entera o partida: </t>
  </si>
  <si>
    <t xml:space="preserve">Se refiere a si los cálculos se están haciendo para media jaula o para jaulón entero. </t>
  </si>
  <si>
    <t>Líneas de comedero totales por jaula</t>
  </si>
  <si>
    <t xml:space="preserve">Cm de comedero extra: </t>
  </si>
  <si>
    <t>Si hay comedero extra, y es accesible por los dos lados, multiplicar x2 los cm de comedero</t>
  </si>
  <si>
    <r>
      <t>Por defecto se considera que los comederos son accesibles sólo por</t>
    </r>
    <r>
      <rPr>
        <b/>
        <i/>
        <sz val="11"/>
        <color theme="8"/>
        <rFont val="Calibri"/>
        <family val="2"/>
        <scheme val="minor"/>
      </rPr>
      <t xml:space="preserve"> 1 lado</t>
    </r>
    <r>
      <rPr>
        <i/>
        <sz val="11"/>
        <color theme="8"/>
        <rFont val="Calibri"/>
        <family val="2"/>
        <scheme val="minor"/>
      </rPr>
      <t>. Si no es así, modificar la fórmula</t>
    </r>
  </si>
  <si>
    <t>Líneas de bebedero totales por jaula</t>
  </si>
  <si>
    <t>Si los bebederos son compartidos por dos semi-jaulas, poner que hay 0,5 líneas y poner el total de tetinas real</t>
  </si>
  <si>
    <t>nº tetinas por línea y jaula</t>
  </si>
  <si>
    <t>Confirmar por escrito como son los beb:</t>
  </si>
  <si>
    <t>cm percha descanso por jaula</t>
  </si>
  <si>
    <t>Poner la suma total de perchas en la jaula, en cm</t>
  </si>
  <si>
    <t>cm percha no descanso por jaula</t>
  </si>
  <si>
    <t>Largo del nido (cm)</t>
  </si>
  <si>
    <t>Total de nidos por jaula</t>
  </si>
  <si>
    <t xml:space="preserve">Área de la jaula: </t>
  </si>
  <si>
    <t>Densidad animal espacio útil (cm2/gallina)</t>
  </si>
  <si>
    <t>Por defecto en jaula siempre se considera 100, si no lo es escribir el porcentaje real</t>
  </si>
  <si>
    <t>tal como se describe. En jaulas si hay elementos (p.ej. perchas) a 20 cm del suelo, se considera que SÍ que hay movimieno vertical</t>
  </si>
  <si>
    <t xml:space="preserve">Si hay jaulas distintas al final/principio de la batería, indicar: </t>
  </si>
  <si>
    <t>Total de jaulas distintas</t>
  </si>
  <si>
    <t>p.ej. 5 baterías x10 pisos x1 jaula distina (contada en longitud) = 50 jaulas</t>
  </si>
  <si>
    <t>Total de jaulas normales</t>
  </si>
  <si>
    <t>p. ej. 5 baterías x10 pisos x29 jaulas en longitud (sin incluir la distinta) = 1450 jaulas</t>
  </si>
  <si>
    <t>Gallinas teóricas en las jaulas normales</t>
  </si>
  <si>
    <t>p.ej. el fabricante o el ganadero informan de que en las jaulas caben 50 gallinas y esto coincide con la capacidad máxima autorizada</t>
  </si>
  <si>
    <t>Gallinas teóricas en las jaulas distintas</t>
  </si>
  <si>
    <t>p.ej. el ganadero informa de cuántas gallinas caben en éstas jaulas distintas, o bien se puede calcular a partir de la diferencia con la capacidad máxima</t>
  </si>
  <si>
    <t>Siguiendo el ejemplo, se podría calcular: 1450 jaulas x 50 gallinas = 72500 gallinas totales en las jaulas normales</t>
  </si>
  <si>
    <t>Si la capacidad máxima de la nave es de 75500 gallinas en la nave...</t>
  </si>
  <si>
    <t>Eso quiere decir que en las jaulas distintas caben un máximo de 60 gallinas por jaula:</t>
  </si>
  <si>
    <t>(75500-72500) / 50 = 60 gallinas en cada jaula distinta</t>
  </si>
  <si>
    <t xml:space="preserve">Con esta información, confirmar si las jaulas distintas cumplen con la legislación en su capacidad máxima teórica </t>
  </si>
  <si>
    <r>
      <t xml:space="preserve">En la pestaña de instalaciones, rellenar la información de las celdas B7 a B11 con los datos reales, pero </t>
    </r>
    <r>
      <rPr>
        <b/>
        <sz val="11"/>
        <color theme="1"/>
        <rFont val="Calibri"/>
        <family val="2"/>
        <scheme val="minor"/>
      </rPr>
      <t>CAMBIAR MANUALMENTE</t>
    </r>
    <r>
      <rPr>
        <sz val="11"/>
        <color theme="1"/>
        <rFont val="Calibri"/>
        <family val="2"/>
        <scheme val="minor"/>
      </rPr>
      <t xml:space="preserve"> el valor de la pestaña "nº de gallinas por jaula de media real"</t>
    </r>
  </si>
  <si>
    <r>
      <t xml:space="preserve">En esa celda, </t>
    </r>
    <r>
      <rPr>
        <b/>
        <sz val="11"/>
        <color theme="1"/>
        <rFont val="Calibri"/>
        <family val="2"/>
        <scheme val="minor"/>
      </rPr>
      <t>poner la media teórica por jaula NORMAL.</t>
    </r>
    <r>
      <rPr>
        <sz val="11"/>
        <color theme="1"/>
        <rFont val="Calibri"/>
        <family val="2"/>
        <scheme val="minor"/>
      </rPr>
      <t xml:space="preserve"> </t>
    </r>
  </si>
  <si>
    <t xml:space="preserve">Si resulta que la capacidad máxima (gallinas teóricas por jaula) es mucho mayor que las gallinas reales entradas, se puede calcular las gallinas reales entradas en cada jaula a parte y en esta celda poner la media real por jaula NORMAL. </t>
  </si>
  <si>
    <t>Ejemplo de cómo se rellenaría la información el la pestaña "instalaciones 3" en este caso (siguiendo el ejemplo):</t>
  </si>
  <si>
    <t>LO CAMBIO MANUALMENTE A 50, que es el valor de las jaulas NORMALES, porque ya he comprovado que las jaulas distintas cumplen con la legislación</t>
  </si>
  <si>
    <t xml:space="preserve">Si en vez de 75500 gallinas, la guia de entrada es de 70000, como la diferencia es grande se puede calcular y ajustar a las gallinas reales entradas en cada jaula. </t>
  </si>
  <si>
    <t xml:space="preserve">Preguntar al ganadero cuantas gallinas han entrado en las normales y en las distintas. En este caso de media habrían entrado 47 gallinas, y como no sé si en las distintas han entrado más o menos, lo dejaría en 47. </t>
  </si>
  <si>
    <t xml:space="preserve">Así que en la casilla "nº de gallinas por jaula de media real" pondríamos 47. </t>
  </si>
  <si>
    <t xml:space="preserve">Si me dijeran que en las distintas han entrado 50, sabría que 50x50=2500 gallinas. 70000-2500= 67500. Ahora lo divido por las jaulas normales: 67500/1450=46,5 = 47 gallinas. </t>
  </si>
  <si>
    <t xml:space="preserve">En este caso coincide con el valor de media general, y pondríamos igualmente 47 de media por jaula normal.   </t>
  </si>
  <si>
    <r>
      <t>Los resultados de la evaluación se muestran por medidas, criterios y principios según el Welfare Quality y el Programa de Bienestar Animal del IRTA, de acuerdo con las condiciones establecidas en la Certificación Welfair</t>
    </r>
    <r>
      <rPr>
        <vertAlign val="superscript"/>
        <sz val="11"/>
        <color theme="1"/>
        <rFont val="Calibri"/>
        <family val="2"/>
        <scheme val="minor"/>
      </rPr>
      <t>TM</t>
    </r>
    <r>
      <rPr>
        <sz val="11"/>
        <color theme="1"/>
        <rFont val="Calibri"/>
        <family val="2"/>
        <scheme val="minor"/>
      </rPr>
      <t xml:space="preserve"> de Bienestar Animal “basada en Welfare Quality y AWIN®”. Los criterios, los principios, así como el resultado final global, se basan en los cálculos del Welfare Quality y se muestran mediante una codificación de colores según el siguiente criterio:</t>
    </r>
  </si>
  <si>
    <t xml:space="preserve">Básico. Corresponde con una puntuación siempre inferior a 20 sobre 100 puntos. </t>
  </si>
  <si>
    <t>Aunque en el WQ el insuficiente se considera cuando hay menos de 9,2 cm de comedero por animal, como la legislación europea establece un mínimo de 10 o 12 cm de comedero lineal por animal (según código de huevo), cuando se observe en el transcurso de la visita (contando metros totales de comedero de la nave auditada/dividido por el número de animales presentes en la explotación) que no se llega a este mínimo, la granja quedará suspendida en su totalidad.</t>
  </si>
  <si>
    <t xml:space="preserve">animales/beb </t>
  </si>
  <si>
    <t>Si hubiera bebederos distintos a las tetinas, describirlo</t>
  </si>
  <si>
    <t xml:space="preserve">Se considera insuficiente cuando hay más de 12 animales por bebedero. </t>
  </si>
  <si>
    <t>Si se le da rojo, añadir esto (cortar y pegar, ya lleva una fórmula incluída)</t>
  </si>
  <si>
    <t xml:space="preserve">Se considera excelente cuando hay más de 18 cm de percha por animal, no tienen bordes afilados y  más del 50% de las perchas están colocadas en una zona efectiva de descanso para el animal. </t>
  </si>
  <si>
    <t>Se considera insuficiente cuando hay más de un 70% de los animales jadeando o apiñados.</t>
  </si>
  <si>
    <r>
      <t>Se considera insuficiente cuando hay menos de 830 cm</t>
    </r>
    <r>
      <rPr>
        <i/>
        <vertAlign val="superscript"/>
        <sz val="11"/>
        <color rgb="FFFF0000"/>
        <rFont val="Calibri"/>
        <family val="2"/>
        <scheme val="minor"/>
      </rPr>
      <t>2</t>
    </r>
    <r>
      <rPr>
        <i/>
        <sz val="11"/>
        <color rgb="FFFF0000"/>
        <rFont val="Calibri"/>
        <family val="2"/>
        <scheme val="minor"/>
      </rPr>
      <t xml:space="preserve"> por animal.</t>
    </r>
  </si>
  <si>
    <t>No hay suficiente altura para mov. vertical</t>
  </si>
  <si>
    <t>Se considera excelente cuando hay menosdel 3% de animales con lesiones severas o menos del 5% con lesiones moderadas.</t>
  </si>
  <si>
    <t>Se considera excelente cuando hay igual o menos de un 8% de mortalidad.</t>
  </si>
  <si>
    <t>Se considera excelente cuando hay igual o menos del 3% de animales con un desplumado severo o menos del 9% con un desplumado moderado.</t>
  </si>
  <si>
    <t>Se considera insuficiente cuando hay más de 42 % de lesiones severas o más del 70 % de lesiones moderadas.</t>
  </si>
  <si>
    <t>Cuando se combinan los dos tipos de lesiones, los porcentajes para cada clasificación varían debido a que las lesiones moderadas tienen un peso de 0,6 y las severas de 1.</t>
  </si>
  <si>
    <r>
      <t>Se considera insuficiente cuando hay menos de 71 cm</t>
    </r>
    <r>
      <rPr>
        <i/>
        <vertAlign val="superscript"/>
        <sz val="11"/>
        <color rgb="FFFF0000"/>
        <rFont val="Calibri"/>
        <family val="2"/>
        <scheme val="minor"/>
      </rPr>
      <t>2</t>
    </r>
    <r>
      <rPr>
        <i/>
        <sz val="11"/>
        <color rgb="FFFF0000"/>
        <rFont val="Calibri"/>
        <family val="2"/>
        <scheme val="minor"/>
      </rPr>
      <t xml:space="preserve"> por gallina de espacio de nidal.</t>
    </r>
  </si>
  <si>
    <t>Se considera excelente cuando hay yacija y ésta es seca y friable en toda la granja.</t>
  </si>
  <si>
    <t xml:space="preserve">No aplica   </t>
  </si>
  <si>
    <t>Se considera excelente cuando de media hay igual o más de 17 animales alrededor del objeto .</t>
  </si>
  <si>
    <t>Localidad (municipio, codigo postal)</t>
  </si>
  <si>
    <t>País</t>
  </si>
  <si>
    <t>Dirección (calle, número)</t>
  </si>
  <si>
    <t xml:space="preserve">Rellenar todos los campos posibles. Las celdas de color amarillo son las que se piden para calcular las puntuaciones o salen en el informe, deben estar rellenadas. Color gris significa que se calcula solo. Las celdas verdes tienen que tener el valor final de la puntuación obtenida, es muy importante que estén rellenadas. Para saber qué valor corresponde, seguir las instrucciones de "criterio". </t>
  </si>
  <si>
    <t>Mort. Acumulada (%)</t>
  </si>
  <si>
    <t>Mort. Acumulada (%) calculada</t>
  </si>
  <si>
    <t>Usar la media de los lotes y naves.</t>
  </si>
  <si>
    <t>Fecha de auditoría</t>
  </si>
  <si>
    <t>Promedio</t>
  </si>
  <si>
    <t>Valor promedio de mortalidad:</t>
  </si>
  <si>
    <t>Entrar los valores en las tablas. Cuando es necesario, apuntar el score en el recuadro verde de puntuación final</t>
  </si>
  <si>
    <t>Se tienen que apuntar los animales de cada categoría. Cuando es necesario, poner el score final en el recuadro verde</t>
  </si>
  <si>
    <t xml:space="preserve">La celda promedio es la que se usa para los cálculos y para el informe. Se puede rellenar a mano y dar los cálculos a parte. </t>
  </si>
  <si>
    <t>Nivel 1</t>
  </si>
  <si>
    <t>Nivel 2</t>
  </si>
  <si>
    <t>Nivel 3</t>
  </si>
  <si>
    <t>nº total de niveles de jaulas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</si>
</sst>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51" x14ac:knownFonts="1">
    <font>
      <sz val="11"/>
      <color theme="1"/>
      <name val="Calibri"/>
      <family val="2"/>
      <scheme val="minor"/>
    </font>
    <font>
      <b/>
      <sz val="11"/>
      <color theme="1"/>
      <name val="Calibri"/>
      <family val="2"/>
      <scheme val="minor"/>
    </font>
    <font>
      <b/>
      <sz val="10"/>
      <name val="Arial"/>
      <family val="2"/>
    </font>
    <font>
      <sz val="12"/>
      <color rgb="FF000000"/>
      <name val="Calibri"/>
      <family val="2"/>
    </font>
    <font>
      <sz val="11"/>
      <name val="Calibri"/>
      <family val="2"/>
      <scheme val="minor"/>
    </font>
    <font>
      <i/>
      <sz val="11"/>
      <color theme="8"/>
      <name val="Calibri"/>
      <family val="2"/>
      <scheme val="minor"/>
    </font>
    <font>
      <i/>
      <sz val="11"/>
      <color theme="1"/>
      <name val="Calibri"/>
      <family val="2"/>
      <scheme val="minor"/>
    </font>
    <font>
      <i/>
      <sz val="11"/>
      <color theme="4"/>
      <name val="Calibri"/>
      <family val="2"/>
      <scheme val="minor"/>
    </font>
    <font>
      <sz val="11"/>
      <color theme="4"/>
      <name val="Calibri"/>
      <family val="2"/>
      <scheme val="minor"/>
    </font>
    <font>
      <b/>
      <i/>
      <sz val="11"/>
      <color theme="1"/>
      <name val="Calibri"/>
      <family val="2"/>
      <scheme val="minor"/>
    </font>
    <font>
      <sz val="20"/>
      <color theme="1"/>
      <name val="Calibri"/>
      <family val="2"/>
      <scheme val="minor"/>
    </font>
    <font>
      <sz val="22"/>
      <color theme="1"/>
      <name val="Calibri"/>
      <family val="2"/>
      <scheme val="minor"/>
    </font>
    <font>
      <sz val="16"/>
      <color theme="1"/>
      <name val="Calibri"/>
      <family val="2"/>
      <scheme val="minor"/>
    </font>
    <font>
      <sz val="11"/>
      <color rgb="FFC00000"/>
      <name val="Calibri"/>
      <family val="2"/>
      <scheme val="minor"/>
    </font>
    <font>
      <sz val="12"/>
      <color theme="1"/>
      <name val="Calibri"/>
      <family val="2"/>
      <scheme val="minor"/>
    </font>
    <font>
      <b/>
      <sz val="16"/>
      <color theme="1"/>
      <name val="Calibri"/>
      <family val="2"/>
      <scheme val="minor"/>
    </font>
    <font>
      <sz val="14"/>
      <color theme="1"/>
      <name val="Calibri"/>
      <family val="2"/>
      <scheme val="minor"/>
    </font>
    <font>
      <vertAlign val="superscript"/>
      <sz val="11"/>
      <color theme="1"/>
      <name val="Calibri"/>
      <family val="2"/>
      <scheme val="minor"/>
    </font>
    <font>
      <b/>
      <sz val="18"/>
      <color theme="1"/>
      <name val="Calibri"/>
      <family val="2"/>
      <scheme val="minor"/>
    </font>
    <font>
      <b/>
      <sz val="14"/>
      <color theme="1"/>
      <name val="Calibri"/>
      <family val="2"/>
      <scheme val="minor"/>
    </font>
    <font>
      <i/>
      <sz val="11"/>
      <color theme="9"/>
      <name val="Calibri"/>
      <family val="2"/>
      <scheme val="minor"/>
    </font>
    <font>
      <sz val="11"/>
      <color theme="9"/>
      <name val="Calibri"/>
      <family val="2"/>
      <scheme val="minor"/>
    </font>
    <font>
      <u/>
      <sz val="11"/>
      <color theme="10"/>
      <name val="Calibri"/>
      <family val="2"/>
      <scheme val="minor"/>
    </font>
    <font>
      <sz val="11"/>
      <color rgb="FFFF0000"/>
      <name val="Calibri"/>
      <family val="2"/>
      <scheme val="minor"/>
    </font>
    <font>
      <b/>
      <sz val="11"/>
      <color rgb="FFFF0000"/>
      <name val="Calibri"/>
      <family val="2"/>
      <scheme val="minor"/>
    </font>
    <font>
      <b/>
      <i/>
      <sz val="11"/>
      <color theme="8"/>
      <name val="Calibri"/>
      <family val="2"/>
      <scheme val="minor"/>
    </font>
    <font>
      <sz val="11"/>
      <color theme="5"/>
      <name val="Calibri"/>
      <family val="2"/>
      <scheme val="minor"/>
    </font>
    <font>
      <i/>
      <sz val="11"/>
      <color theme="5"/>
      <name val="Calibri"/>
      <family val="2"/>
      <scheme val="minor"/>
    </font>
    <font>
      <i/>
      <sz val="11"/>
      <color theme="0" tint="-0.34998626667073579"/>
      <name val="Calibri"/>
      <family val="2"/>
      <scheme val="minor"/>
    </font>
    <font>
      <b/>
      <sz val="11"/>
      <name val="Calibri"/>
      <family val="2"/>
      <scheme val="minor"/>
    </font>
    <font>
      <b/>
      <sz val="12"/>
      <color theme="1"/>
      <name val="Calibri Light"/>
      <family val="2"/>
    </font>
    <font>
      <sz val="11"/>
      <color theme="0"/>
      <name val="Calibri"/>
      <family val="2"/>
      <scheme val="minor"/>
    </font>
    <font>
      <b/>
      <sz val="12"/>
      <color theme="1"/>
      <name val="Calibri"/>
      <family val="2"/>
      <scheme val="minor"/>
    </font>
    <font>
      <i/>
      <sz val="11"/>
      <color rgb="FF4F81BD"/>
      <name val="Calibri"/>
      <family val="2"/>
      <scheme val="minor"/>
    </font>
    <font>
      <i/>
      <sz val="11"/>
      <color rgb="FFFF0000"/>
      <name val="Calibri"/>
      <family val="2"/>
      <scheme val="minor"/>
    </font>
    <font>
      <i/>
      <vertAlign val="superscript"/>
      <sz val="11"/>
      <color rgb="FF4F81BD"/>
      <name val="Calibri"/>
      <family val="2"/>
      <scheme val="minor"/>
    </font>
    <font>
      <i/>
      <vertAlign val="superscript"/>
      <sz val="11"/>
      <color rgb="FFFF0000"/>
      <name val="Calibri"/>
      <family val="2"/>
      <scheme val="minor"/>
    </font>
    <font>
      <sz val="11"/>
      <color theme="8"/>
      <name val="Calibri"/>
      <family val="2"/>
      <scheme val="minor"/>
    </font>
    <font>
      <b/>
      <sz val="11"/>
      <color theme="8"/>
      <name val="Calibri"/>
      <family val="2"/>
      <scheme val="minor"/>
    </font>
    <font>
      <b/>
      <i/>
      <sz val="11"/>
      <name val="Calibri"/>
      <family val="2"/>
      <scheme val="minor"/>
    </font>
    <font>
      <b/>
      <sz val="18"/>
      <color theme="0"/>
      <name val="Calibri"/>
      <family val="2"/>
      <scheme val="minor"/>
    </font>
    <font>
      <b/>
      <sz val="14"/>
      <color rgb="FF007662"/>
      <name val="Calibri"/>
      <family val="2"/>
      <scheme val="minor"/>
    </font>
    <font>
      <b/>
      <sz val="12"/>
      <color rgb="FF007662"/>
      <name val="Calibri"/>
      <family val="2"/>
      <scheme val="minor"/>
    </font>
    <font>
      <sz val="11"/>
      <color rgb="FF007662"/>
      <name val="Calibri"/>
      <family val="2"/>
      <scheme val="minor"/>
    </font>
    <font>
      <b/>
      <sz val="11"/>
      <color rgb="FF007662"/>
      <name val="Calibri"/>
      <family val="2"/>
      <scheme val="minor"/>
    </font>
    <font>
      <b/>
      <sz val="11"/>
      <color theme="1"/>
      <name val="Calibri"/>
      <family val="2"/>
    </font>
    <font>
      <b/>
      <sz val="11"/>
      <name val="Calibri"/>
      <family val="2"/>
    </font>
    <font>
      <sz val="11"/>
      <color theme="1"/>
      <name val="Calibri"/>
      <family val="2"/>
    </font>
    <font>
      <i/>
      <sz val="11"/>
      <name val="Calibri"/>
      <family val="2"/>
      <scheme val="minor"/>
    </font>
    <font>
      <i/>
      <sz val="11"/>
      <color rgb="FF5B9BD5"/>
      <name val="Calibri"/>
      <family val="2"/>
      <scheme val="minor"/>
    </font>
    <font>
      <sz val="8"/>
      <name val="Calibri"/>
      <family val="2"/>
      <scheme val="minor"/>
    </font>
  </fonts>
  <fills count="23">
    <fill>
      <patternFill patternType="none"/>
    </fill>
    <fill>
      <patternFill patternType="gray125"/>
    </fill>
    <fill>
      <patternFill patternType="solid">
        <fgColor theme="7" tint="0.79998168889431442"/>
        <bgColor indexed="64"/>
      </patternFill>
    </fill>
    <fill>
      <patternFill patternType="solid">
        <fgColor theme="0" tint="-0.249977111117893"/>
        <bgColor indexed="64"/>
      </patternFill>
    </fill>
    <fill>
      <patternFill patternType="solid">
        <fgColor rgb="FFFFFF00"/>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0" tint="-0.14999847407452621"/>
        <bgColor indexed="64"/>
      </patternFill>
    </fill>
    <fill>
      <patternFill patternType="solid">
        <fgColor theme="2"/>
        <bgColor indexed="64"/>
      </patternFill>
    </fill>
    <fill>
      <patternFill patternType="solid">
        <fgColor rgb="FF92D050"/>
        <bgColor indexed="64"/>
      </patternFill>
    </fill>
    <fill>
      <patternFill patternType="solid">
        <fgColor rgb="FFC00000"/>
        <bgColor indexed="64"/>
      </patternFill>
    </fill>
    <fill>
      <patternFill patternType="solid">
        <fgColor theme="5"/>
        <bgColor indexed="64"/>
      </patternFill>
    </fill>
    <fill>
      <patternFill patternType="solid">
        <fgColor theme="8"/>
        <bgColor indexed="64"/>
      </patternFill>
    </fill>
    <fill>
      <patternFill patternType="solid">
        <fgColor rgb="FF99CC00"/>
        <bgColor indexed="64"/>
      </patternFill>
    </fill>
    <fill>
      <patternFill patternType="solid">
        <fgColor theme="7"/>
        <bgColor indexed="64"/>
      </patternFill>
    </fill>
    <fill>
      <patternFill patternType="solid">
        <fgColor theme="5" tint="0.79998168889431442"/>
        <bgColor indexed="64"/>
      </patternFill>
    </fill>
    <fill>
      <patternFill patternType="solid">
        <fgColor theme="2" tint="-9.9978637043366805E-2"/>
        <bgColor indexed="64"/>
      </patternFill>
    </fill>
    <fill>
      <patternFill patternType="solid">
        <fgColor rgb="FFFFC000"/>
        <bgColor indexed="64"/>
      </patternFill>
    </fill>
    <fill>
      <patternFill patternType="solid">
        <fgColor theme="5" tint="0.39997558519241921"/>
        <bgColor indexed="64"/>
      </patternFill>
    </fill>
    <fill>
      <patternFill patternType="solid">
        <fgColor rgb="FFCC99FF"/>
        <bgColor indexed="64"/>
      </patternFill>
    </fill>
    <fill>
      <patternFill patternType="solid">
        <fgColor rgb="FF007662"/>
        <bgColor indexed="64"/>
      </patternFill>
    </fill>
    <fill>
      <patternFill patternType="solid">
        <fgColor rgb="FFB2DAC6"/>
        <bgColor indexed="64"/>
      </patternFill>
    </fill>
    <fill>
      <patternFill patternType="solid">
        <fgColor theme="0"/>
        <bgColor indexed="64"/>
      </patternFill>
    </fill>
  </fills>
  <borders count="23">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s>
  <cellStyleXfs count="2">
    <xf numFmtId="0" fontId="0" fillId="0" borderId="0"/>
    <xf numFmtId="0" fontId="22" fillId="0" borderId="0" applyNumberFormat="0" applyFill="0" applyBorder="0" applyAlignment="0" applyProtection="0"/>
  </cellStyleXfs>
  <cellXfs count="348">
    <xf numFmtId="0" fontId="0" fillId="0" borderId="0" xfId="0"/>
    <xf numFmtId="0" fontId="1" fillId="0" borderId="0" xfId="0" applyFont="1"/>
    <xf numFmtId="0" fontId="0" fillId="0" borderId="0" xfId="0" applyFill="1"/>
    <xf numFmtId="0" fontId="0" fillId="0" borderId="0" xfId="0" applyFont="1"/>
    <xf numFmtId="0" fontId="0" fillId="0" borderId="0" xfId="0" applyBorder="1"/>
    <xf numFmtId="0" fontId="0" fillId="5" borderId="0" xfId="0" applyFill="1"/>
    <xf numFmtId="0" fontId="5" fillId="5" borderId="0" xfId="0" applyFont="1" applyFill="1"/>
    <xf numFmtId="0" fontId="1" fillId="0" borderId="0" xfId="0" applyFont="1" applyFill="1"/>
    <xf numFmtId="2" fontId="0" fillId="0" borderId="0" xfId="0" applyNumberFormat="1"/>
    <xf numFmtId="1" fontId="0" fillId="0" borderId="0" xfId="0" applyNumberFormat="1"/>
    <xf numFmtId="0" fontId="6" fillId="0" borderId="0" xfId="0" applyFont="1"/>
    <xf numFmtId="0" fontId="0" fillId="0" borderId="0" xfId="0" applyAlignment="1"/>
    <xf numFmtId="0" fontId="13" fillId="10" borderId="1" xfId="0" applyFont="1" applyFill="1" applyBorder="1"/>
    <xf numFmtId="0" fontId="0" fillId="11" borderId="1" xfId="0" applyFill="1" applyBorder="1"/>
    <xf numFmtId="0" fontId="0" fillId="13" borderId="1" xfId="0" applyFill="1" applyBorder="1"/>
    <xf numFmtId="0" fontId="15" fillId="0" borderId="0" xfId="0" applyFont="1"/>
    <xf numFmtId="0" fontId="16" fillId="0" borderId="0" xfId="0" applyFont="1"/>
    <xf numFmtId="1" fontId="0" fillId="6" borderId="1" xfId="0" applyNumberFormat="1" applyFill="1" applyBorder="1" applyAlignment="1"/>
    <xf numFmtId="0" fontId="0" fillId="12" borderId="1" xfId="0" applyFill="1" applyBorder="1"/>
    <xf numFmtId="0" fontId="0" fillId="0" borderId="0" xfId="0" applyAlignment="1">
      <alignment wrapText="1"/>
    </xf>
    <xf numFmtId="0" fontId="0" fillId="0" borderId="0" xfId="0" applyAlignment="1">
      <alignment vertical="top"/>
    </xf>
    <xf numFmtId="0" fontId="18" fillId="0" borderId="0" xfId="0" applyFont="1"/>
    <xf numFmtId="0" fontId="19" fillId="0" borderId="0" xfId="0" applyFont="1"/>
    <xf numFmtId="0" fontId="7" fillId="0" borderId="0" xfId="0" applyFont="1"/>
    <xf numFmtId="0" fontId="0" fillId="0" borderId="0" xfId="0" applyNumberFormat="1"/>
    <xf numFmtId="1" fontId="16" fillId="0" borderId="0" xfId="0" applyNumberFormat="1" applyFont="1" applyAlignment="1">
      <alignment horizontal="center"/>
    </xf>
    <xf numFmtId="0" fontId="0" fillId="0" borderId="0" xfId="0" applyFont="1" applyAlignment="1">
      <alignment horizontal="center"/>
    </xf>
    <xf numFmtId="0" fontId="0" fillId="0" borderId="0" xfId="0" applyAlignment="1">
      <alignment horizontal="center"/>
    </xf>
    <xf numFmtId="1" fontId="19" fillId="0" borderId="0" xfId="0" applyNumberFormat="1" applyFont="1" applyFill="1" applyBorder="1" applyAlignment="1">
      <alignment horizontal="center"/>
    </xf>
    <xf numFmtId="0" fontId="0" fillId="14" borderId="0" xfId="0" applyFill="1"/>
    <xf numFmtId="0" fontId="20" fillId="0" borderId="0" xfId="0" applyFont="1"/>
    <xf numFmtId="0" fontId="21" fillId="0" borderId="0" xfId="0" applyFont="1"/>
    <xf numFmtId="0" fontId="24" fillId="15" borderId="0" xfId="0" applyFont="1" applyFill="1"/>
    <xf numFmtId="0" fontId="0" fillId="15" borderId="0" xfId="0" applyFill="1"/>
    <xf numFmtId="0" fontId="0" fillId="0" borderId="0" xfId="0" applyAlignment="1">
      <alignment horizontal="right"/>
    </xf>
    <xf numFmtId="0" fontId="27" fillId="4" borderId="0" xfId="0" applyFont="1" applyFill="1"/>
    <xf numFmtId="0" fontId="26" fillId="4" borderId="0" xfId="0" applyFont="1" applyFill="1"/>
    <xf numFmtId="1" fontId="0" fillId="0" borderId="0" xfId="0" applyNumberFormat="1" applyFill="1" applyBorder="1" applyAlignment="1"/>
    <xf numFmtId="0" fontId="0" fillId="17" borderId="0" xfId="0" applyFill="1"/>
    <xf numFmtId="0" fontId="0" fillId="4" borderId="0" xfId="0" applyFill="1"/>
    <xf numFmtId="0" fontId="0" fillId="0" borderId="0" xfId="0" applyProtection="1">
      <protection locked="0"/>
    </xf>
    <xf numFmtId="0" fontId="24" fillId="15" borderId="0" xfId="0" applyFont="1" applyFill="1" applyProtection="1">
      <protection locked="0"/>
    </xf>
    <xf numFmtId="0" fontId="0" fillId="15" borderId="0" xfId="0" applyFill="1" applyProtection="1">
      <protection locked="0"/>
    </xf>
    <xf numFmtId="0" fontId="0" fillId="2" borderId="1" xfId="0" applyFill="1" applyBorder="1" applyProtection="1">
      <protection locked="0"/>
    </xf>
    <xf numFmtId="0" fontId="5" fillId="5" borderId="0" xfId="0" applyFont="1" applyFill="1" applyProtection="1">
      <protection locked="0"/>
    </xf>
    <xf numFmtId="0" fontId="2" fillId="0" borderId="0" xfId="0" applyFont="1" applyFill="1" applyProtection="1">
      <protection locked="0"/>
    </xf>
    <xf numFmtId="0" fontId="5" fillId="0" borderId="0" xfId="0" applyFont="1" applyFill="1" applyProtection="1">
      <protection locked="0"/>
    </xf>
    <xf numFmtId="14" fontId="0" fillId="0" borderId="0" xfId="0" applyNumberFormat="1" applyProtection="1">
      <protection locked="0"/>
    </xf>
    <xf numFmtId="0" fontId="0" fillId="0" borderId="0" xfId="0" applyFill="1" applyProtection="1">
      <protection locked="0"/>
    </xf>
    <xf numFmtId="14" fontId="0" fillId="0" borderId="0" xfId="0" applyNumberFormat="1" applyFill="1" applyBorder="1" applyProtection="1">
      <protection locked="0"/>
    </xf>
    <xf numFmtId="0" fontId="0" fillId="0" borderId="14" xfId="0" applyBorder="1" applyProtection="1">
      <protection locked="0"/>
    </xf>
    <xf numFmtId="0" fontId="9" fillId="0" borderId="0" xfId="0" applyFont="1" applyAlignment="1" applyProtection="1">
      <alignment horizontal="center"/>
      <protection locked="0"/>
    </xf>
    <xf numFmtId="0" fontId="0" fillId="0" borderId="14" xfId="0" applyFill="1" applyBorder="1" applyProtection="1">
      <protection locked="0"/>
    </xf>
    <xf numFmtId="0" fontId="9" fillId="0" borderId="0" xfId="0" applyFont="1" applyAlignment="1" applyProtection="1">
      <alignment horizontal="left"/>
      <protection locked="0"/>
    </xf>
    <xf numFmtId="14" fontId="0" fillId="0" borderId="14" xfId="0" applyNumberFormat="1" applyBorder="1" applyProtection="1">
      <protection locked="0"/>
    </xf>
    <xf numFmtId="0" fontId="5" fillId="0" borderId="14" xfId="0" applyFont="1" applyFill="1" applyBorder="1" applyProtection="1">
      <protection locked="0"/>
    </xf>
    <xf numFmtId="0" fontId="0" fillId="7" borderId="14" xfId="0" applyFill="1" applyBorder="1" applyProtection="1">
      <protection locked="0"/>
    </xf>
    <xf numFmtId="0" fontId="0" fillId="0" borderId="16" xfId="0" applyBorder="1" applyProtection="1">
      <protection locked="0"/>
    </xf>
    <xf numFmtId="14" fontId="0" fillId="0" borderId="16" xfId="0" applyNumberFormat="1" applyBorder="1" applyProtection="1">
      <protection locked="0"/>
    </xf>
    <xf numFmtId="0" fontId="0" fillId="0" borderId="16" xfId="0" applyFill="1" applyBorder="1" applyProtection="1">
      <protection locked="0"/>
    </xf>
    <xf numFmtId="0" fontId="0" fillId="0" borderId="17" xfId="0" applyBorder="1" applyProtection="1">
      <protection locked="0"/>
    </xf>
    <xf numFmtId="0" fontId="0" fillId="0" borderId="15" xfId="0" applyFill="1" applyBorder="1" applyProtection="1">
      <protection locked="0"/>
    </xf>
    <xf numFmtId="0" fontId="0" fillId="0" borderId="15" xfId="0" applyBorder="1" applyProtection="1">
      <protection locked="0"/>
    </xf>
    <xf numFmtId="0" fontId="5" fillId="0" borderId="0" xfId="0" applyFont="1" applyFill="1" applyAlignment="1" applyProtection="1">
      <alignment vertical="center" wrapText="1"/>
      <protection locked="0"/>
    </xf>
    <xf numFmtId="2" fontId="0" fillId="2" borderId="1" xfId="0" applyNumberFormat="1" applyFill="1" applyBorder="1" applyProtection="1">
      <protection locked="0"/>
    </xf>
    <xf numFmtId="2" fontId="0" fillId="2" borderId="4" xfId="0" applyNumberFormat="1" applyFill="1" applyBorder="1" applyProtection="1">
      <protection locked="0"/>
    </xf>
    <xf numFmtId="0" fontId="0" fillId="5" borderId="0" xfId="0" applyFill="1" applyProtection="1">
      <protection locked="0"/>
    </xf>
    <xf numFmtId="0" fontId="1" fillId="0" borderId="0" xfId="0" applyFont="1" applyProtection="1">
      <protection locked="0"/>
    </xf>
    <xf numFmtId="0" fontId="0" fillId="13" borderId="1" xfId="0" applyFill="1" applyBorder="1" applyProtection="1">
      <protection locked="0"/>
    </xf>
    <xf numFmtId="0" fontId="0" fillId="0" borderId="0" xfId="0" applyAlignment="1" applyProtection="1">
      <alignment horizontal="right"/>
      <protection locked="0"/>
    </xf>
    <xf numFmtId="0" fontId="7" fillId="0" borderId="0" xfId="0" applyFont="1" applyProtection="1">
      <protection locked="0"/>
    </xf>
    <xf numFmtId="0" fontId="1" fillId="0" borderId="5" xfId="0" applyFont="1" applyBorder="1" applyAlignment="1" applyProtection="1">
      <alignment horizontal="right"/>
    </xf>
    <xf numFmtId="0" fontId="1" fillId="0" borderId="7" xfId="0" applyFont="1" applyBorder="1" applyAlignment="1" applyProtection="1">
      <alignment horizontal="center"/>
    </xf>
    <xf numFmtId="0" fontId="0" fillId="7" borderId="8" xfId="0" applyFill="1" applyBorder="1" applyAlignment="1" applyProtection="1">
      <alignment horizontal="right"/>
    </xf>
    <xf numFmtId="0" fontId="0" fillId="7" borderId="9" xfId="0" applyFill="1" applyBorder="1" applyAlignment="1" applyProtection="1">
      <alignment horizontal="center"/>
    </xf>
    <xf numFmtId="9" fontId="0" fillId="7" borderId="8" xfId="0" applyNumberFormat="1" applyFill="1" applyBorder="1" applyAlignment="1" applyProtection="1">
      <alignment horizontal="right"/>
    </xf>
    <xf numFmtId="9" fontId="0" fillId="7" borderId="10" xfId="0" applyNumberFormat="1" applyFill="1" applyBorder="1" applyAlignment="1" applyProtection="1">
      <alignment horizontal="right"/>
    </xf>
    <xf numFmtId="0" fontId="0" fillId="7" borderId="12" xfId="0" applyFill="1" applyBorder="1" applyAlignment="1" applyProtection="1">
      <alignment horizontal="center"/>
    </xf>
    <xf numFmtId="0" fontId="23" fillId="15" borderId="0" xfId="0" applyFont="1" applyFill="1" applyProtection="1">
      <protection locked="0"/>
    </xf>
    <xf numFmtId="0" fontId="1" fillId="0" borderId="5" xfId="0" applyFont="1" applyBorder="1" applyProtection="1">
      <protection locked="0"/>
    </xf>
    <xf numFmtId="0" fontId="0" fillId="0" borderId="6" xfId="0" applyBorder="1" applyProtection="1">
      <protection locked="0"/>
    </xf>
    <xf numFmtId="0" fontId="0" fillId="7" borderId="0" xfId="0" applyFill="1" applyBorder="1" applyProtection="1">
      <protection locked="0"/>
    </xf>
    <xf numFmtId="0" fontId="0" fillId="5" borderId="0" xfId="0" applyFill="1" applyBorder="1" applyProtection="1">
      <protection locked="0"/>
    </xf>
    <xf numFmtId="0" fontId="0" fillId="7" borderId="11" xfId="0" applyFill="1" applyBorder="1" applyProtection="1">
      <protection locked="0"/>
    </xf>
    <xf numFmtId="0" fontId="0" fillId="9" borderId="1" xfId="0" applyFill="1" applyBorder="1" applyProtection="1">
      <protection locked="0"/>
    </xf>
    <xf numFmtId="0" fontId="0" fillId="7" borderId="12" xfId="0" applyFill="1" applyBorder="1" applyProtection="1">
      <protection locked="0"/>
    </xf>
    <xf numFmtId="0" fontId="0" fillId="7" borderId="0" xfId="0" applyFill="1" applyAlignment="1" applyProtection="1">
      <alignment horizontal="right"/>
      <protection locked="0"/>
    </xf>
    <xf numFmtId="2" fontId="0" fillId="7" borderId="0" xfId="0" applyNumberFormat="1" applyFill="1" applyProtection="1">
      <protection locked="0"/>
    </xf>
    <xf numFmtId="0" fontId="0" fillId="0" borderId="0" xfId="0" applyFill="1" applyAlignment="1" applyProtection="1">
      <alignment horizontal="right"/>
      <protection locked="0"/>
    </xf>
    <xf numFmtId="0" fontId="0" fillId="0" borderId="0" xfId="0" applyFill="1" applyBorder="1" applyProtection="1">
      <protection locked="0"/>
    </xf>
    <xf numFmtId="0" fontId="24" fillId="15" borderId="0" xfId="0" applyFont="1" applyFill="1" applyBorder="1" applyProtection="1">
      <protection locked="0"/>
    </xf>
    <xf numFmtId="0" fontId="0" fillId="0" borderId="0" xfId="0" applyBorder="1" applyProtection="1">
      <protection locked="0"/>
    </xf>
    <xf numFmtId="0" fontId="1" fillId="0" borderId="0" xfId="0" applyFont="1" applyAlignment="1" applyProtection="1">
      <alignment horizontal="right"/>
      <protection locked="0"/>
    </xf>
    <xf numFmtId="0" fontId="1" fillId="9" borderId="1" xfId="0" applyFont="1" applyFill="1" applyBorder="1" applyProtection="1">
      <protection locked="0"/>
    </xf>
    <xf numFmtId="0" fontId="0" fillId="7" borderId="9" xfId="0" applyFill="1" applyBorder="1" applyProtection="1">
      <protection locked="0"/>
    </xf>
    <xf numFmtId="0" fontId="1" fillId="0" borderId="5" xfId="0" applyFont="1" applyFill="1" applyBorder="1" applyProtection="1">
      <protection locked="0"/>
    </xf>
    <xf numFmtId="0" fontId="1" fillId="0" borderId="6" xfId="0" applyFont="1" applyBorder="1" applyProtection="1">
      <protection locked="0"/>
    </xf>
    <xf numFmtId="0" fontId="0" fillId="0" borderId="7" xfId="0" applyBorder="1" applyProtection="1">
      <protection locked="0"/>
    </xf>
    <xf numFmtId="0" fontId="0" fillId="8" borderId="0" xfId="0" applyFill="1" applyProtection="1"/>
    <xf numFmtId="0" fontId="0" fillId="0" borderId="0" xfId="0" applyProtection="1"/>
    <xf numFmtId="0" fontId="0" fillId="8" borderId="0" xfId="0" applyFill="1" applyAlignment="1" applyProtection="1">
      <alignment horizontal="right"/>
    </xf>
    <xf numFmtId="2" fontId="0" fillId="8" borderId="0" xfId="0" applyNumberFormat="1" applyFill="1" applyProtection="1"/>
    <xf numFmtId="0" fontId="0" fillId="7" borderId="6" xfId="0" applyFill="1" applyBorder="1" applyProtection="1"/>
    <xf numFmtId="0" fontId="0" fillId="7" borderId="7" xfId="0" applyFill="1" applyBorder="1" applyProtection="1"/>
    <xf numFmtId="0" fontId="0" fillId="7" borderId="0" xfId="0" applyFill="1" applyBorder="1" applyProtection="1"/>
    <xf numFmtId="0" fontId="31" fillId="7" borderId="0" xfId="0" applyFont="1" applyFill="1" applyBorder="1" applyProtection="1"/>
    <xf numFmtId="0" fontId="31" fillId="7" borderId="9" xfId="0" applyFont="1" applyFill="1" applyBorder="1" applyProtection="1"/>
    <xf numFmtId="0" fontId="0" fillId="7" borderId="11" xfId="0" applyFill="1" applyBorder="1" applyProtection="1"/>
    <xf numFmtId="0" fontId="0" fillId="7" borderId="12" xfId="0" applyFill="1" applyBorder="1" applyProtection="1"/>
    <xf numFmtId="0" fontId="1" fillId="0" borderId="5" xfId="0" applyFont="1" applyBorder="1" applyProtection="1"/>
    <xf numFmtId="0" fontId="0" fillId="0" borderId="6" xfId="0" applyBorder="1" applyProtection="1"/>
    <xf numFmtId="0" fontId="0" fillId="7" borderId="8" xfId="0" applyFill="1" applyBorder="1" applyProtection="1"/>
    <xf numFmtId="2" fontId="0" fillId="7" borderId="0" xfId="0" applyNumberFormat="1" applyFill="1" applyBorder="1" applyProtection="1"/>
    <xf numFmtId="0" fontId="0" fillId="5" borderId="0" xfId="0" applyFill="1" applyBorder="1" applyProtection="1"/>
    <xf numFmtId="0" fontId="0" fillId="7" borderId="5" xfId="0" applyFill="1" applyBorder="1" applyAlignment="1" applyProtection="1">
      <alignment horizontal="center"/>
    </xf>
    <xf numFmtId="0" fontId="5" fillId="0" borderId="0" xfId="0" applyFont="1" applyFill="1" applyProtection="1"/>
    <xf numFmtId="0" fontId="0" fillId="7" borderId="8" xfId="0" applyFill="1" applyBorder="1" applyAlignment="1" applyProtection="1">
      <alignment horizontal="center"/>
    </xf>
    <xf numFmtId="0" fontId="0" fillId="7" borderId="9" xfId="0" applyFill="1" applyBorder="1" applyProtection="1"/>
    <xf numFmtId="0" fontId="0" fillId="7" borderId="10" xfId="0" applyFill="1" applyBorder="1" applyAlignment="1" applyProtection="1">
      <alignment horizontal="center"/>
    </xf>
    <xf numFmtId="0" fontId="0" fillId="0" borderId="0" xfId="0" applyFill="1" applyBorder="1" applyProtection="1"/>
    <xf numFmtId="0" fontId="1" fillId="0" borderId="5" xfId="0" applyFont="1" applyFill="1" applyBorder="1" applyProtection="1"/>
    <xf numFmtId="0" fontId="1" fillId="0" borderId="6" xfId="0" applyFont="1" applyBorder="1" applyProtection="1"/>
    <xf numFmtId="0" fontId="0" fillId="0" borderId="7" xfId="0" applyBorder="1" applyProtection="1"/>
    <xf numFmtId="0" fontId="0" fillId="7" borderId="14" xfId="0" applyFill="1" applyBorder="1" applyProtection="1"/>
    <xf numFmtId="0" fontId="0" fillId="7" borderId="11" xfId="0" applyFill="1" applyBorder="1" applyAlignment="1" applyProtection="1">
      <alignment horizontal="left"/>
    </xf>
    <xf numFmtId="0" fontId="0" fillId="0" borderId="0" xfId="0" applyFont="1" applyProtection="1">
      <protection locked="0"/>
    </xf>
    <xf numFmtId="0" fontId="0" fillId="2" borderId="14" xfId="0" applyFill="1" applyBorder="1" applyProtection="1">
      <protection locked="0"/>
    </xf>
    <xf numFmtId="0" fontId="1" fillId="0" borderId="0" xfId="0" applyFont="1" applyBorder="1" applyProtection="1">
      <protection locked="0"/>
    </xf>
    <xf numFmtId="0" fontId="1" fillId="0" borderId="6" xfId="0" applyFont="1" applyBorder="1" applyAlignment="1" applyProtection="1">
      <alignment horizontal="right"/>
      <protection locked="0"/>
    </xf>
    <xf numFmtId="0" fontId="0" fillId="2" borderId="15" xfId="0" applyFill="1" applyBorder="1" applyProtection="1">
      <protection locked="0"/>
    </xf>
    <xf numFmtId="0" fontId="1" fillId="0" borderId="7" xfId="0" applyFont="1" applyFill="1" applyBorder="1" applyProtection="1">
      <protection locked="0"/>
    </xf>
    <xf numFmtId="0" fontId="1" fillId="0" borderId="10" xfId="0" applyFont="1" applyBorder="1" applyProtection="1">
      <protection locked="0"/>
    </xf>
    <xf numFmtId="0" fontId="1" fillId="0" borderId="0" xfId="0" applyFont="1" applyFill="1" applyBorder="1" applyProtection="1">
      <protection locked="0"/>
    </xf>
    <xf numFmtId="0" fontId="1" fillId="0" borderId="0" xfId="0" applyFont="1" applyFill="1" applyBorder="1" applyAlignment="1" applyProtection="1">
      <alignment horizontal="right"/>
      <protection locked="0"/>
    </xf>
    <xf numFmtId="0" fontId="0" fillId="2" borderId="14" xfId="0" applyFill="1" applyBorder="1" applyProtection="1"/>
    <xf numFmtId="0" fontId="28" fillId="0" borderId="0" xfId="0" applyFont="1" applyProtection="1"/>
    <xf numFmtId="0" fontId="0" fillId="7" borderId="10" xfId="0" applyFont="1" applyFill="1" applyBorder="1" applyAlignment="1" applyProtection="1">
      <alignment horizontal="center"/>
    </xf>
    <xf numFmtId="0" fontId="0" fillId="7" borderId="11" xfId="0" applyFont="1" applyFill="1" applyBorder="1" applyProtection="1"/>
    <xf numFmtId="0" fontId="0" fillId="7" borderId="8" xfId="0" applyFont="1" applyFill="1" applyBorder="1" applyProtection="1"/>
    <xf numFmtId="0" fontId="0" fillId="7" borderId="10" xfId="0" applyFill="1" applyBorder="1" applyProtection="1"/>
    <xf numFmtId="0" fontId="0" fillId="5" borderId="11" xfId="0" applyFill="1" applyBorder="1" applyProtection="1"/>
    <xf numFmtId="0" fontId="31" fillId="7" borderId="11" xfId="0" applyFont="1" applyFill="1" applyBorder="1" applyProtection="1"/>
    <xf numFmtId="0" fontId="31" fillId="7" borderId="12" xfId="0" applyFont="1" applyFill="1" applyBorder="1" applyProtection="1"/>
    <xf numFmtId="0" fontId="0" fillId="16" borderId="8" xfId="0" applyFill="1" applyBorder="1" applyProtection="1"/>
    <xf numFmtId="0" fontId="0" fillId="16" borderId="9" xfId="0" applyFill="1" applyBorder="1" applyProtection="1"/>
    <xf numFmtId="0" fontId="26" fillId="0" borderId="0" xfId="0" applyFont="1" applyProtection="1">
      <protection locked="0"/>
    </xf>
    <xf numFmtId="0" fontId="24" fillId="0" borderId="0" xfId="0" applyFont="1" applyFill="1" applyProtection="1">
      <protection locked="0"/>
    </xf>
    <xf numFmtId="0" fontId="0" fillId="0" borderId="0" xfId="0" applyAlignment="1" applyProtection="1">
      <alignment horizontal="center"/>
      <protection locked="0"/>
    </xf>
    <xf numFmtId="0" fontId="1" fillId="7" borderId="0" xfId="0" applyFont="1" applyFill="1" applyBorder="1" applyProtection="1">
      <protection locked="0"/>
    </xf>
    <xf numFmtId="0" fontId="1" fillId="7" borderId="9" xfId="0" applyFont="1" applyFill="1" applyBorder="1" applyProtection="1">
      <protection locked="0"/>
    </xf>
    <xf numFmtId="0" fontId="0" fillId="7" borderId="0" xfId="0" applyFont="1" applyFill="1" applyBorder="1" applyProtection="1">
      <protection locked="0"/>
    </xf>
    <xf numFmtId="0" fontId="0" fillId="7" borderId="9" xfId="0" applyFont="1" applyFill="1" applyBorder="1" applyProtection="1">
      <protection locked="0"/>
    </xf>
    <xf numFmtId="0" fontId="6" fillId="7" borderId="0" xfId="0" applyFont="1" applyFill="1" applyBorder="1" applyProtection="1">
      <protection locked="0"/>
    </xf>
    <xf numFmtId="0" fontId="0" fillId="0" borderId="0" xfId="0" applyFill="1" applyBorder="1" applyAlignment="1" applyProtection="1">
      <alignment horizontal="right"/>
      <protection locked="0"/>
    </xf>
    <xf numFmtId="0" fontId="1" fillId="0" borderId="14" xfId="0" applyFont="1" applyFill="1" applyBorder="1" applyProtection="1">
      <protection locked="0"/>
    </xf>
    <xf numFmtId="0" fontId="1" fillId="0" borderId="14" xfId="0" applyFont="1" applyFill="1" applyBorder="1" applyAlignment="1" applyProtection="1">
      <alignment horizontal="left"/>
      <protection locked="0"/>
    </xf>
    <xf numFmtId="0" fontId="1" fillId="0" borderId="0" xfId="0" applyFont="1" applyBorder="1" applyAlignment="1" applyProtection="1">
      <alignment horizontal="right"/>
      <protection locked="0"/>
    </xf>
    <xf numFmtId="0" fontId="1" fillId="2" borderId="4" xfId="0" applyFont="1" applyFill="1" applyBorder="1" applyProtection="1">
      <protection locked="0"/>
    </xf>
    <xf numFmtId="0" fontId="0" fillId="2" borderId="1" xfId="0" applyFont="1" applyFill="1" applyBorder="1" applyProtection="1">
      <protection locked="0"/>
    </xf>
    <xf numFmtId="0" fontId="26" fillId="0" borderId="0" xfId="0" applyFont="1" applyFill="1" applyBorder="1" applyProtection="1">
      <protection locked="0"/>
    </xf>
    <xf numFmtId="0" fontId="0" fillId="0" borderId="0" xfId="0" applyAlignment="1" applyProtection="1">
      <alignment horizontal="left"/>
      <protection locked="0"/>
    </xf>
    <xf numFmtId="0" fontId="0" fillId="0" borderId="0" xfId="0" applyFill="1" applyBorder="1" applyAlignment="1" applyProtection="1">
      <alignment horizontal="left"/>
      <protection locked="0"/>
    </xf>
    <xf numFmtId="0" fontId="0" fillId="18" borderId="17" xfId="0" applyFill="1" applyBorder="1" applyProtection="1">
      <protection locked="0"/>
    </xf>
    <xf numFmtId="0" fontId="29" fillId="0" borderId="0" xfId="0" applyFont="1" applyFill="1" applyProtection="1">
      <protection locked="0"/>
    </xf>
    <xf numFmtId="0" fontId="24" fillId="0" borderId="14" xfId="0" applyFont="1" applyFill="1" applyBorder="1" applyProtection="1">
      <protection locked="0"/>
    </xf>
    <xf numFmtId="0" fontId="4" fillId="0" borderId="14" xfId="0" applyFont="1" applyFill="1" applyBorder="1" applyAlignment="1" applyProtection="1">
      <alignment horizontal="right"/>
      <protection locked="0"/>
    </xf>
    <xf numFmtId="0" fontId="4" fillId="0" borderId="0" xfId="0" applyFont="1" applyFill="1" applyAlignment="1" applyProtection="1">
      <alignment horizontal="right"/>
      <protection locked="0"/>
    </xf>
    <xf numFmtId="0" fontId="25" fillId="5" borderId="0" xfId="0" applyFont="1" applyFill="1" applyProtection="1">
      <protection locked="0"/>
    </xf>
    <xf numFmtId="0" fontId="7" fillId="0" borderId="0" xfId="0" applyFont="1" applyFill="1" applyBorder="1" applyProtection="1">
      <protection locked="0"/>
    </xf>
    <xf numFmtId="0" fontId="37" fillId="0" borderId="0" xfId="0" applyFont="1" applyProtection="1">
      <protection locked="0"/>
    </xf>
    <xf numFmtId="0" fontId="0" fillId="2" borderId="0" xfId="0" applyFill="1" applyProtection="1">
      <protection locked="0"/>
    </xf>
    <xf numFmtId="0" fontId="0" fillId="7" borderId="11" xfId="0" applyFill="1" applyBorder="1" applyAlignment="1" applyProtection="1">
      <alignment horizontal="right"/>
    </xf>
    <xf numFmtId="0" fontId="0" fillId="0" borderId="14" xfId="0" applyBorder="1" applyProtection="1"/>
    <xf numFmtId="0" fontId="0" fillId="0" borderId="14" xfId="0" applyFill="1" applyBorder="1" applyAlignment="1" applyProtection="1">
      <alignment horizontal="right"/>
    </xf>
    <xf numFmtId="0" fontId="0" fillId="0" borderId="15" xfId="0" applyFill="1" applyBorder="1" applyAlignment="1" applyProtection="1">
      <alignment horizontal="right"/>
    </xf>
    <xf numFmtId="0" fontId="0" fillId="0" borderId="0" xfId="0" applyFill="1" applyProtection="1"/>
    <xf numFmtId="0" fontId="6" fillId="0" borderId="0" xfId="0" applyFont="1" applyFill="1" applyProtection="1">
      <protection locked="0"/>
    </xf>
    <xf numFmtId="0" fontId="7" fillId="0" borderId="0" xfId="0" applyFont="1" applyFill="1" applyProtection="1">
      <protection locked="0"/>
    </xf>
    <xf numFmtId="0" fontId="8" fillId="0" borderId="0" xfId="0" applyFont="1" applyFill="1" applyProtection="1">
      <protection locked="0"/>
    </xf>
    <xf numFmtId="0" fontId="24" fillId="0" borderId="0" xfId="0" applyFont="1" applyFill="1" applyBorder="1" applyProtection="1">
      <protection locked="0"/>
    </xf>
    <xf numFmtId="0" fontId="9" fillId="0" borderId="0" xfId="0" applyFont="1" applyFill="1" applyProtection="1">
      <protection locked="0"/>
    </xf>
    <xf numFmtId="0" fontId="6" fillId="0" borderId="0" xfId="0" applyFont="1" applyFill="1" applyBorder="1" applyProtection="1">
      <protection locked="0"/>
    </xf>
    <xf numFmtId="0" fontId="0" fillId="0" borderId="0" xfId="0" applyProtection="1">
      <protection hidden="1"/>
    </xf>
    <xf numFmtId="0" fontId="1" fillId="0" borderId="0" xfId="0" applyFont="1" applyProtection="1">
      <protection hidden="1"/>
    </xf>
    <xf numFmtId="1" fontId="0" fillId="6" borderId="1" xfId="0" applyNumberFormat="1" applyFill="1" applyBorder="1" applyProtection="1">
      <protection hidden="1"/>
    </xf>
    <xf numFmtId="1" fontId="0" fillId="7" borderId="0" xfId="0" applyNumberFormat="1" applyFill="1" applyProtection="1">
      <protection hidden="1"/>
    </xf>
    <xf numFmtId="1" fontId="0" fillId="0" borderId="0" xfId="0" applyNumberFormat="1" applyProtection="1">
      <protection hidden="1"/>
    </xf>
    <xf numFmtId="0" fontId="0" fillId="14" borderId="0" xfId="0" applyFill="1" applyProtection="1">
      <protection locked="0"/>
    </xf>
    <xf numFmtId="0" fontId="0" fillId="17" borderId="0" xfId="0" applyFill="1" applyProtection="1">
      <protection locked="0"/>
    </xf>
    <xf numFmtId="0" fontId="13" fillId="10" borderId="1" xfId="0" applyFont="1" applyFill="1" applyBorder="1" applyProtection="1">
      <protection locked="0"/>
    </xf>
    <xf numFmtId="0" fontId="0" fillId="11" borderId="1" xfId="0" applyFont="1" applyFill="1" applyBorder="1" applyProtection="1">
      <protection locked="0"/>
    </xf>
    <xf numFmtId="0" fontId="0" fillId="13" borderId="1" xfId="0" applyFont="1" applyFill="1" applyBorder="1" applyProtection="1">
      <protection locked="0"/>
    </xf>
    <xf numFmtId="0" fontId="0" fillId="12" borderId="1" xfId="0" applyFont="1" applyFill="1" applyBorder="1" applyProtection="1">
      <protection locked="0"/>
    </xf>
    <xf numFmtId="0" fontId="0" fillId="4" borderId="0" xfId="0" applyFill="1" applyProtection="1">
      <protection locked="0"/>
    </xf>
    <xf numFmtId="0" fontId="6" fillId="4" borderId="0" xfId="0" applyFont="1" applyFill="1" applyProtection="1">
      <protection locked="0"/>
    </xf>
    <xf numFmtId="0" fontId="27" fillId="4" borderId="0" xfId="0" applyFont="1" applyFill="1" applyProtection="1">
      <protection locked="0"/>
    </xf>
    <xf numFmtId="0" fontId="3" fillId="0" borderId="0" xfId="0" applyFont="1" applyFill="1" applyAlignment="1" applyProtection="1">
      <alignment vertical="center"/>
      <protection locked="0"/>
    </xf>
    <xf numFmtId="0" fontId="29" fillId="0" borderId="0" xfId="0" applyFont="1" applyFill="1" applyBorder="1" applyProtection="1">
      <protection locked="0"/>
    </xf>
    <xf numFmtId="49" fontId="0" fillId="2" borderId="2" xfId="0" applyNumberFormat="1" applyFont="1" applyFill="1" applyBorder="1" applyAlignment="1" applyProtection="1">
      <alignment horizontal="right"/>
      <protection locked="0"/>
    </xf>
    <xf numFmtId="0" fontId="0" fillId="16" borderId="14" xfId="0" applyFill="1" applyBorder="1" applyProtection="1"/>
    <xf numFmtId="0" fontId="0" fillId="19" borderId="1" xfId="0" applyNumberFormat="1" applyFill="1" applyBorder="1" applyProtection="1"/>
    <xf numFmtId="0" fontId="5" fillId="0" borderId="0" xfId="0" applyFont="1" applyFill="1" applyBorder="1" applyProtection="1">
      <protection locked="0"/>
    </xf>
    <xf numFmtId="1" fontId="0" fillId="6" borderId="1" xfId="0" applyNumberFormat="1" applyFill="1" applyBorder="1" applyAlignment="1" applyProtection="1"/>
    <xf numFmtId="2" fontId="0" fillId="7" borderId="14" xfId="0" applyNumberFormat="1" applyFill="1" applyBorder="1" applyProtection="1"/>
    <xf numFmtId="164" fontId="0" fillId="7" borderId="17" xfId="0" applyNumberFormat="1" applyFill="1" applyBorder="1" applyProtection="1"/>
    <xf numFmtId="164" fontId="0" fillId="7" borderId="14" xfId="0" applyNumberFormat="1" applyFill="1" applyBorder="1" applyProtection="1"/>
    <xf numFmtId="0" fontId="1" fillId="5" borderId="0" xfId="0" applyFont="1" applyFill="1" applyProtection="1">
      <protection locked="0"/>
    </xf>
    <xf numFmtId="0" fontId="38" fillId="5" borderId="0" xfId="0" applyFont="1" applyFill="1" applyProtection="1">
      <protection locked="0"/>
    </xf>
    <xf numFmtId="0" fontId="39" fillId="4" borderId="0" xfId="0" applyFont="1" applyFill="1" applyProtection="1">
      <protection locked="0"/>
    </xf>
    <xf numFmtId="0" fontId="0" fillId="20" borderId="0" xfId="0" applyFont="1" applyFill="1" applyProtection="1">
      <protection locked="0"/>
    </xf>
    <xf numFmtId="0" fontId="0" fillId="20" borderId="0" xfId="0" applyFill="1" applyProtection="1">
      <protection locked="0"/>
    </xf>
    <xf numFmtId="0" fontId="40" fillId="20" borderId="0" xfId="0" applyFont="1" applyFill="1" applyProtection="1">
      <protection locked="0"/>
    </xf>
    <xf numFmtId="0" fontId="0" fillId="21" borderId="0" xfId="0" applyFont="1" applyFill="1" applyProtection="1">
      <protection locked="0"/>
    </xf>
    <xf numFmtId="0" fontId="1" fillId="21" borderId="0" xfId="0" applyNumberFormat="1" applyFont="1" applyFill="1" applyAlignment="1" applyProtection="1">
      <alignment horizontal="center"/>
      <protection locked="0"/>
    </xf>
    <xf numFmtId="0" fontId="1" fillId="21" borderId="0" xfId="0" applyFont="1" applyFill="1" applyProtection="1">
      <protection locked="0"/>
    </xf>
    <xf numFmtId="1" fontId="1" fillId="21" borderId="0" xfId="0" applyNumberFormat="1" applyFont="1" applyFill="1" applyAlignment="1" applyProtection="1">
      <alignment horizontal="center"/>
      <protection locked="0"/>
    </xf>
    <xf numFmtId="0" fontId="0" fillId="21" borderId="0" xfId="0" applyFill="1" applyProtection="1">
      <protection locked="0"/>
    </xf>
    <xf numFmtId="0" fontId="29" fillId="21" borderId="0" xfId="0" applyFont="1" applyFill="1" applyAlignment="1" applyProtection="1">
      <alignment horizontal="center"/>
      <protection locked="0"/>
    </xf>
    <xf numFmtId="49" fontId="29" fillId="21" borderId="0" xfId="0" applyNumberFormat="1" applyFont="1" applyFill="1" applyAlignment="1" applyProtection="1">
      <alignment horizontal="center"/>
      <protection locked="0"/>
    </xf>
    <xf numFmtId="0" fontId="41" fillId="21" borderId="0" xfId="0" applyFont="1" applyFill="1" applyProtection="1">
      <protection locked="0"/>
    </xf>
    <xf numFmtId="0" fontId="42" fillId="21" borderId="0" xfId="0" applyFont="1" applyFill="1" applyProtection="1">
      <protection locked="0"/>
    </xf>
    <xf numFmtId="0" fontId="43" fillId="21" borderId="0" xfId="0" applyFont="1" applyFill="1" applyProtection="1">
      <protection locked="0"/>
    </xf>
    <xf numFmtId="49" fontId="0" fillId="2" borderId="1" xfId="0" applyNumberFormat="1" applyFill="1" applyBorder="1" applyProtection="1">
      <protection locked="0"/>
    </xf>
    <xf numFmtId="49" fontId="0" fillId="2" borderId="13" xfId="0" applyNumberFormat="1" applyFill="1" applyBorder="1" applyProtection="1">
      <protection locked="0"/>
    </xf>
    <xf numFmtId="49" fontId="1" fillId="21" borderId="0" xfId="0" applyNumberFormat="1" applyFont="1" applyFill="1" applyAlignment="1" applyProtection="1">
      <alignment horizontal="center"/>
      <protection locked="0"/>
    </xf>
    <xf numFmtId="2" fontId="0" fillId="5" borderId="0" xfId="0" applyNumberFormat="1" applyFill="1" applyBorder="1" applyProtection="1"/>
    <xf numFmtId="1" fontId="1" fillId="7" borderId="1" xfId="0" applyNumberFormat="1" applyFont="1" applyFill="1" applyBorder="1" applyProtection="1"/>
    <xf numFmtId="0" fontId="0" fillId="0" borderId="14" xfId="0" applyFont="1" applyFill="1" applyBorder="1" applyProtection="1">
      <protection locked="0"/>
    </xf>
    <xf numFmtId="0" fontId="46" fillId="0" borderId="0" xfId="0" applyFont="1" applyFill="1" applyProtection="1">
      <protection locked="0"/>
    </xf>
    <xf numFmtId="1" fontId="0" fillId="7" borderId="1" xfId="0" applyNumberFormat="1" applyFill="1" applyBorder="1" applyProtection="1"/>
    <xf numFmtId="0" fontId="1" fillId="0" borderId="6" xfId="0" applyFont="1" applyBorder="1" applyAlignment="1" applyProtection="1">
      <alignment horizontal="right"/>
    </xf>
    <xf numFmtId="0" fontId="0" fillId="22" borderId="0" xfId="0" applyFont="1" applyFill="1" applyProtection="1">
      <protection locked="0"/>
    </xf>
    <xf numFmtId="0" fontId="0" fillId="22" borderId="0" xfId="0" applyFill="1" applyProtection="1">
      <protection locked="0"/>
    </xf>
    <xf numFmtId="0" fontId="1" fillId="22" borderId="0" xfId="0" applyFont="1" applyFill="1" applyProtection="1">
      <protection locked="0"/>
    </xf>
    <xf numFmtId="0" fontId="0" fillId="22" borderId="0" xfId="0" applyFont="1" applyFill="1" applyProtection="1"/>
    <xf numFmtId="0" fontId="1" fillId="22" borderId="0" xfId="0" applyFont="1" applyFill="1" applyProtection="1"/>
    <xf numFmtId="0" fontId="0" fillId="22" borderId="19" xfId="0" applyNumberFormat="1" applyFont="1" applyFill="1" applyBorder="1" applyProtection="1"/>
    <xf numFmtId="0" fontId="0" fillId="22" borderId="19" xfId="0" applyFont="1" applyFill="1" applyBorder="1" applyProtection="1"/>
    <xf numFmtId="0" fontId="0" fillId="22" borderId="0" xfId="0" applyFill="1" applyProtection="1"/>
    <xf numFmtId="0" fontId="1" fillId="22" borderId="0" xfId="0" applyNumberFormat="1" applyFont="1" applyFill="1" applyAlignment="1" applyProtection="1">
      <protection locked="0"/>
    </xf>
    <xf numFmtId="0" fontId="30" fillId="22" borderId="0" xfId="0" applyFont="1" applyFill="1" applyProtection="1">
      <protection locked="0"/>
    </xf>
    <xf numFmtId="0" fontId="0" fillId="22" borderId="0" xfId="0" applyFill="1" applyBorder="1" applyProtection="1">
      <protection locked="0"/>
    </xf>
    <xf numFmtId="0" fontId="42" fillId="22" borderId="0" xfId="0" applyFont="1" applyFill="1" applyProtection="1">
      <protection locked="0"/>
    </xf>
    <xf numFmtId="0" fontId="44" fillId="22" borderId="0" xfId="0" applyFont="1" applyFill="1" applyProtection="1">
      <protection locked="0"/>
    </xf>
    <xf numFmtId="0" fontId="5" fillId="22" borderId="0" xfId="0" applyFont="1" applyFill="1" applyProtection="1">
      <protection locked="0"/>
    </xf>
    <xf numFmtId="1" fontId="0" fillId="22" borderId="0" xfId="0" applyNumberFormat="1" applyFill="1" applyBorder="1" applyAlignment="1" applyProtection="1">
      <protection locked="0"/>
    </xf>
    <xf numFmtId="0" fontId="33" fillId="22" borderId="0" xfId="0" applyFont="1" applyFill="1" applyProtection="1">
      <protection locked="0"/>
    </xf>
    <xf numFmtId="0" fontId="0" fillId="22" borderId="0" xfId="0" applyFill="1" applyAlignment="1" applyProtection="1">
      <alignment wrapText="1"/>
      <protection locked="0"/>
    </xf>
    <xf numFmtId="0" fontId="34" fillId="22" borderId="0" xfId="0" applyFont="1" applyFill="1" applyProtection="1">
      <protection locked="0"/>
    </xf>
    <xf numFmtId="0" fontId="5" fillId="22" borderId="0" xfId="0" applyFont="1" applyFill="1" applyAlignment="1" applyProtection="1">
      <alignment vertical="center"/>
      <protection locked="0"/>
    </xf>
    <xf numFmtId="0" fontId="34" fillId="22" borderId="0" xfId="0" applyFont="1" applyFill="1" applyAlignment="1" applyProtection="1">
      <protection locked="0"/>
    </xf>
    <xf numFmtId="0" fontId="7" fillId="22" borderId="0" xfId="0" applyFont="1" applyFill="1" applyAlignment="1" applyProtection="1">
      <alignment vertical="center" wrapText="1"/>
      <protection locked="0"/>
    </xf>
    <xf numFmtId="49" fontId="0" fillId="0" borderId="0" xfId="0" applyNumberFormat="1" applyProtection="1">
      <protection locked="0"/>
    </xf>
    <xf numFmtId="0" fontId="34" fillId="22" borderId="0" xfId="0" applyFont="1" applyFill="1" applyAlignment="1" applyProtection="1">
      <alignment wrapText="1"/>
      <protection locked="0"/>
    </xf>
    <xf numFmtId="0" fontId="6" fillId="22" borderId="0" xfId="0" applyFont="1" applyFill="1" applyAlignment="1" applyProtection="1">
      <alignment wrapText="1"/>
      <protection locked="0"/>
    </xf>
    <xf numFmtId="0" fontId="33" fillId="22" borderId="0" xfId="0" applyFont="1" applyFill="1" applyAlignment="1" applyProtection="1">
      <alignment wrapText="1"/>
      <protection locked="0"/>
    </xf>
    <xf numFmtId="1" fontId="0" fillId="22" borderId="0" xfId="0" applyNumberFormat="1" applyFill="1" applyProtection="1">
      <protection locked="0"/>
    </xf>
    <xf numFmtId="0" fontId="6" fillId="22" borderId="0" xfId="0" applyFont="1" applyFill="1" applyProtection="1">
      <protection locked="0"/>
    </xf>
    <xf numFmtId="0" fontId="0" fillId="22" borderId="0" xfId="0" applyFill="1" applyAlignment="1" applyProtection="1">
      <protection locked="0"/>
    </xf>
    <xf numFmtId="0" fontId="42" fillId="22" borderId="0" xfId="0" applyFont="1" applyFill="1" applyProtection="1"/>
    <xf numFmtId="0" fontId="43" fillId="22" borderId="0" xfId="0" applyFont="1" applyFill="1" applyProtection="1"/>
    <xf numFmtId="1" fontId="1" fillId="22" borderId="0" xfId="0" applyNumberFormat="1" applyFont="1" applyFill="1" applyProtection="1"/>
    <xf numFmtId="0" fontId="32" fillId="22" borderId="0" xfId="0" applyFont="1" applyFill="1" applyProtection="1">
      <protection locked="0"/>
    </xf>
    <xf numFmtId="0" fontId="0" fillId="4" borderId="0" xfId="0" applyFont="1" applyFill="1" applyProtection="1">
      <protection locked="0"/>
    </xf>
    <xf numFmtId="164" fontId="0" fillId="22" borderId="0" xfId="0" applyNumberFormat="1" applyFill="1" applyProtection="1"/>
    <xf numFmtId="0" fontId="0" fillId="22" borderId="0" xfId="0" applyFont="1" applyFill="1" applyAlignment="1" applyProtection="1">
      <alignment vertical="top" wrapText="1"/>
      <protection locked="0"/>
    </xf>
    <xf numFmtId="0" fontId="0" fillId="0" borderId="0" xfId="0" applyFill="1" applyBorder="1" applyAlignment="1" applyProtection="1">
      <alignment wrapText="1"/>
      <protection locked="0"/>
    </xf>
    <xf numFmtId="0" fontId="0" fillId="0" borderId="0" xfId="0" applyFill="1" applyBorder="1"/>
    <xf numFmtId="0" fontId="5" fillId="0" borderId="0" xfId="0" applyFont="1" applyFill="1" applyBorder="1"/>
    <xf numFmtId="0" fontId="5" fillId="0" borderId="0" xfId="0" applyFont="1"/>
    <xf numFmtId="0" fontId="0" fillId="0" borderId="0" xfId="0" applyFill="1" applyBorder="1" applyAlignment="1" applyProtection="1">
      <protection locked="0"/>
    </xf>
    <xf numFmtId="0" fontId="37" fillId="0" borderId="14" xfId="0" applyFont="1" applyBorder="1" applyProtection="1">
      <protection locked="0"/>
    </xf>
    <xf numFmtId="0" fontId="37" fillId="7" borderId="14" xfId="0" applyFont="1" applyFill="1" applyBorder="1" applyProtection="1">
      <protection locked="0"/>
    </xf>
    <xf numFmtId="0" fontId="0" fillId="2" borderId="22" xfId="0" applyFill="1" applyBorder="1" applyProtection="1">
      <protection locked="0"/>
    </xf>
    <xf numFmtId="0" fontId="5" fillId="22" borderId="0" xfId="0" applyFont="1" applyFill="1" applyAlignment="1" applyProtection="1">
      <alignment wrapText="1"/>
      <protection locked="0"/>
    </xf>
    <xf numFmtId="0" fontId="5" fillId="22" borderId="0" xfId="0" applyFont="1" applyFill="1" applyAlignment="1" applyProtection="1">
      <protection locked="0"/>
    </xf>
    <xf numFmtId="1" fontId="0" fillId="0" borderId="0" xfId="0" applyNumberFormat="1" applyFill="1" applyBorder="1" applyAlignment="1" applyProtection="1"/>
    <xf numFmtId="0" fontId="22" fillId="5" borderId="1" xfId="1" applyFill="1" applyBorder="1" applyProtection="1">
      <protection locked="0"/>
    </xf>
    <xf numFmtId="0" fontId="22" fillId="5" borderId="0" xfId="1" applyFill="1" applyBorder="1" applyProtection="1">
      <protection locked="0"/>
    </xf>
    <xf numFmtId="0" fontId="22" fillId="5" borderId="0" xfId="1" applyFill="1"/>
    <xf numFmtId="0" fontId="1" fillId="22" borderId="0" xfId="0" applyFont="1" applyFill="1" applyBorder="1" applyProtection="1"/>
    <xf numFmtId="0" fontId="0" fillId="22" borderId="18" xfId="0" applyFont="1" applyFill="1" applyBorder="1" applyProtection="1"/>
    <xf numFmtId="49" fontId="0" fillId="22" borderId="18" xfId="0" applyNumberFormat="1" applyFont="1" applyFill="1" applyBorder="1" applyProtection="1"/>
    <xf numFmtId="49" fontId="0" fillId="22" borderId="19" xfId="0" applyNumberFormat="1" applyFont="1" applyFill="1" applyBorder="1" applyAlignment="1" applyProtection="1">
      <alignment horizontal="left"/>
    </xf>
    <xf numFmtId="49" fontId="0" fillId="22" borderId="19" xfId="0" applyNumberFormat="1" applyFont="1" applyFill="1" applyBorder="1" applyProtection="1"/>
    <xf numFmtId="14" fontId="0" fillId="22" borderId="19" xfId="0" applyNumberFormat="1" applyFont="1" applyFill="1" applyBorder="1" applyProtection="1"/>
    <xf numFmtId="0" fontId="45" fillId="0" borderId="0" xfId="0" applyFont="1" applyProtection="1"/>
    <xf numFmtId="0" fontId="46" fillId="0" borderId="0" xfId="0" applyFont="1" applyFill="1" applyProtection="1"/>
    <xf numFmtId="0" fontId="0" fillId="0" borderId="0" xfId="0" applyAlignment="1">
      <alignment horizontal="left" wrapText="1"/>
    </xf>
    <xf numFmtId="0" fontId="0" fillId="0" borderId="0" xfId="0" applyAlignment="1">
      <alignment horizontal="left"/>
    </xf>
    <xf numFmtId="0" fontId="34" fillId="22" borderId="0" xfId="0" applyFont="1" applyFill="1" applyAlignment="1" applyProtection="1">
      <alignment horizontal="left" wrapText="1"/>
      <protection locked="0"/>
    </xf>
    <xf numFmtId="0" fontId="0" fillId="22" borderId="0" xfId="0" applyFill="1" applyAlignment="1" applyProtection="1">
      <alignment horizontal="center"/>
      <protection locked="0"/>
    </xf>
    <xf numFmtId="49" fontId="1" fillId="2" borderId="2" xfId="0" applyNumberFormat="1" applyFont="1" applyFill="1" applyBorder="1" applyAlignment="1" applyProtection="1">
      <alignment horizontal="left"/>
      <protection locked="0"/>
    </xf>
    <xf numFmtId="164" fontId="0" fillId="22" borderId="0" xfId="0" applyNumberFormat="1" applyFill="1" applyProtection="1">
      <protection locked="0"/>
    </xf>
    <xf numFmtId="0" fontId="49" fillId="0" borderId="0" xfId="0" applyFont="1"/>
    <xf numFmtId="0" fontId="0" fillId="22" borderId="0" xfId="0" applyFill="1" applyAlignment="1" applyProtection="1">
      <alignment horizontal="right"/>
      <protection locked="0"/>
    </xf>
    <xf numFmtId="0" fontId="25" fillId="5" borderId="0" xfId="0" applyFont="1" applyFill="1" applyAlignment="1" applyProtection="1">
      <alignment horizontal="center" vertical="center" wrapText="1"/>
      <protection locked="0"/>
    </xf>
    <xf numFmtId="0" fontId="5" fillId="5" borderId="0" xfId="0" applyFont="1" applyFill="1" applyAlignment="1" applyProtection="1">
      <alignment horizontal="center" vertical="center" wrapText="1"/>
      <protection locked="0"/>
    </xf>
    <xf numFmtId="0" fontId="0" fillId="2" borderId="2" xfId="0" applyFill="1" applyBorder="1" applyAlignment="1" applyProtection="1">
      <alignment horizontal="center"/>
      <protection locked="0"/>
    </xf>
    <xf numFmtId="0" fontId="0" fillId="2" borderId="3" xfId="0" applyFill="1" applyBorder="1" applyAlignment="1" applyProtection="1">
      <alignment horizontal="center"/>
      <protection locked="0"/>
    </xf>
    <xf numFmtId="0" fontId="0" fillId="2" borderId="4" xfId="0" applyFill="1" applyBorder="1" applyAlignment="1" applyProtection="1">
      <alignment horizontal="center"/>
      <protection locked="0"/>
    </xf>
    <xf numFmtId="0" fontId="0" fillId="2" borderId="20" xfId="0" applyFill="1" applyBorder="1" applyAlignment="1" applyProtection="1">
      <alignment horizontal="center"/>
      <protection locked="0"/>
    </xf>
    <xf numFmtId="0" fontId="0" fillId="2" borderId="19" xfId="0" applyFill="1" applyBorder="1" applyAlignment="1" applyProtection="1">
      <alignment horizontal="center"/>
      <protection locked="0"/>
    </xf>
    <xf numFmtId="0" fontId="0" fillId="2" borderId="21" xfId="0" applyFill="1" applyBorder="1" applyAlignment="1" applyProtection="1">
      <alignment horizontal="center"/>
      <protection locked="0"/>
    </xf>
    <xf numFmtId="0" fontId="11" fillId="0" borderId="0" xfId="0" applyFont="1" applyAlignment="1">
      <alignment horizontal="center"/>
    </xf>
    <xf numFmtId="14" fontId="10" fillId="0" borderId="0" xfId="0" applyNumberFormat="1" applyFont="1" applyAlignment="1">
      <alignment horizontal="center"/>
    </xf>
    <xf numFmtId="0" fontId="14" fillId="0" borderId="0" xfId="0" applyFont="1" applyAlignment="1">
      <alignment horizontal="left" wrapText="1" indent="1"/>
    </xf>
    <xf numFmtId="1" fontId="0" fillId="6" borderId="2" xfId="0" applyNumberFormat="1" applyFill="1" applyBorder="1" applyAlignment="1">
      <alignment horizontal="left"/>
    </xf>
    <xf numFmtId="1" fontId="0" fillId="6" borderId="3" xfId="0" applyNumberFormat="1" applyFill="1" applyBorder="1" applyAlignment="1">
      <alignment horizontal="left"/>
    </xf>
    <xf numFmtId="1" fontId="0" fillId="6" borderId="4" xfId="0" applyNumberFormat="1" applyFill="1" applyBorder="1" applyAlignment="1">
      <alignment horizontal="left"/>
    </xf>
    <xf numFmtId="0" fontId="12" fillId="0" borderId="0" xfId="0" applyFont="1" applyAlignment="1">
      <alignment horizontal="center" vertical="top" wrapText="1"/>
    </xf>
    <xf numFmtId="0" fontId="14" fillId="0" borderId="0" xfId="0" applyFont="1" applyBorder="1" applyAlignment="1">
      <alignment horizontal="left" vertical="center" wrapText="1" indent="1"/>
    </xf>
    <xf numFmtId="0" fontId="0" fillId="0" borderId="0" xfId="0" applyAlignment="1">
      <alignment horizontal="left" wrapText="1"/>
    </xf>
    <xf numFmtId="0" fontId="0" fillId="0" borderId="0" xfId="0" applyAlignment="1">
      <alignment horizontal="left"/>
    </xf>
    <xf numFmtId="1" fontId="0" fillId="6" borderId="2" xfId="0" applyNumberFormat="1" applyFill="1" applyBorder="1" applyAlignment="1">
      <alignment horizontal="center"/>
    </xf>
    <xf numFmtId="1" fontId="0" fillId="6" borderId="3" xfId="0" applyNumberFormat="1" applyFill="1" applyBorder="1" applyAlignment="1">
      <alignment horizontal="center"/>
    </xf>
    <xf numFmtId="1" fontId="0" fillId="6" borderId="4" xfId="0" applyNumberFormat="1" applyFill="1" applyBorder="1" applyAlignment="1">
      <alignment horizontal="center"/>
    </xf>
    <xf numFmtId="0" fontId="1" fillId="0" borderId="2" xfId="0" applyFont="1" applyBorder="1" applyAlignment="1" applyProtection="1">
      <alignment horizontal="left"/>
      <protection hidden="1"/>
    </xf>
    <xf numFmtId="0" fontId="1" fillId="0" borderId="3" xfId="0" applyFont="1" applyBorder="1" applyAlignment="1" applyProtection="1">
      <alignment horizontal="left"/>
      <protection hidden="1"/>
    </xf>
    <xf numFmtId="0" fontId="1" fillId="0" borderId="4" xfId="0" applyFont="1" applyBorder="1" applyAlignment="1" applyProtection="1">
      <alignment horizontal="left"/>
      <protection hidden="1"/>
    </xf>
    <xf numFmtId="0" fontId="1" fillId="3" borderId="2" xfId="0" applyFont="1" applyFill="1" applyBorder="1" applyAlignment="1" applyProtection="1">
      <alignment horizontal="left"/>
      <protection hidden="1"/>
    </xf>
    <xf numFmtId="0" fontId="1" fillId="3" borderId="3" xfId="0" applyFont="1" applyFill="1" applyBorder="1" applyAlignment="1" applyProtection="1">
      <alignment horizontal="left"/>
      <protection hidden="1"/>
    </xf>
    <xf numFmtId="0" fontId="1" fillId="3" borderId="4" xfId="0" applyFont="1" applyFill="1" applyBorder="1" applyAlignment="1" applyProtection="1">
      <alignment horizontal="left"/>
      <protection hidden="1"/>
    </xf>
    <xf numFmtId="0" fontId="34" fillId="22" borderId="0" xfId="0" applyFont="1" applyFill="1" applyAlignment="1" applyProtection="1">
      <alignment horizontal="left" wrapText="1"/>
      <protection locked="0"/>
    </xf>
    <xf numFmtId="1" fontId="0" fillId="6" borderId="2" xfId="0" applyNumberFormat="1" applyFill="1" applyBorder="1" applyAlignment="1" applyProtection="1">
      <alignment horizontal="center"/>
    </xf>
    <xf numFmtId="1" fontId="0" fillId="6" borderId="3" xfId="0" applyNumberFormat="1" applyFill="1" applyBorder="1" applyAlignment="1" applyProtection="1">
      <alignment horizontal="center"/>
    </xf>
    <xf numFmtId="1" fontId="0" fillId="6" borderId="4" xfId="0" applyNumberFormat="1" applyFill="1" applyBorder="1" applyAlignment="1" applyProtection="1">
      <alignment horizontal="center"/>
    </xf>
    <xf numFmtId="0" fontId="0" fillId="22" borderId="0" xfId="0" applyFill="1" applyAlignment="1" applyProtection="1">
      <alignment horizontal="right"/>
      <protection locked="0"/>
    </xf>
    <xf numFmtId="0" fontId="0" fillId="22" borderId="9" xfId="0" applyFill="1" applyBorder="1" applyAlignment="1" applyProtection="1">
      <alignment horizontal="right"/>
      <protection locked="0"/>
    </xf>
    <xf numFmtId="0" fontId="6" fillId="22" borderId="0" xfId="0" applyFont="1" applyFill="1" applyAlignment="1" applyProtection="1">
      <alignment horizontal="left" wrapText="1"/>
      <protection locked="0"/>
    </xf>
    <xf numFmtId="0" fontId="5" fillId="22" borderId="0" xfId="0" applyFont="1" applyFill="1" applyAlignment="1" applyProtection="1">
      <alignment horizontal="left" wrapText="1"/>
      <protection locked="0"/>
    </xf>
    <xf numFmtId="0" fontId="48" fillId="22" borderId="0" xfId="0" applyFont="1" applyFill="1" applyAlignment="1" applyProtection="1">
      <alignment horizontal="left" wrapText="1"/>
      <protection locked="0"/>
    </xf>
    <xf numFmtId="0" fontId="33" fillId="22" borderId="0" xfId="0" applyFont="1" applyFill="1" applyAlignment="1" applyProtection="1">
      <alignment horizontal="left" wrapText="1"/>
      <protection locked="0"/>
    </xf>
    <xf numFmtId="0" fontId="0" fillId="22" borderId="0" xfId="0" applyFont="1" applyFill="1" applyAlignment="1" applyProtection="1">
      <alignment horizontal="left" wrapText="1"/>
      <protection locked="0"/>
    </xf>
    <xf numFmtId="0" fontId="0" fillId="22" borderId="8" xfId="0" applyFont="1" applyFill="1" applyBorder="1" applyAlignment="1" applyProtection="1">
      <alignment horizontal="left" vertical="top" wrapText="1"/>
      <protection locked="0"/>
    </xf>
    <xf numFmtId="0" fontId="0" fillId="22" borderId="0" xfId="0" applyFont="1" applyFill="1" applyAlignment="1" applyProtection="1">
      <alignment horizontal="left" vertical="top" wrapText="1"/>
      <protection locked="0"/>
    </xf>
    <xf numFmtId="0" fontId="0" fillId="0" borderId="0" xfId="0" applyFont="1" applyAlignment="1" applyProtection="1">
      <alignment horizontal="left" vertical="top" wrapText="1"/>
      <protection locked="0"/>
    </xf>
    <xf numFmtId="0" fontId="0" fillId="22" borderId="0" xfId="0" applyFill="1" applyAlignment="1" applyProtection="1">
      <alignment horizontal="center"/>
      <protection locked="0"/>
    </xf>
    <xf numFmtId="0" fontId="0" fillId="22" borderId="9" xfId="0" applyFill="1" applyBorder="1" applyAlignment="1" applyProtection="1">
      <alignment horizontal="center"/>
      <protection locked="0"/>
    </xf>
    <xf numFmtId="0" fontId="0" fillId="4" borderId="0" xfId="0" applyFill="1" applyAlignment="1" applyProtection="1">
      <alignment horizontal="left" wrapText="1"/>
      <protection locked="0"/>
    </xf>
    <xf numFmtId="0" fontId="0" fillId="22" borderId="0" xfId="0" applyFill="1" applyAlignment="1" applyProtection="1">
      <alignment horizontal="left"/>
      <protection locked="0"/>
    </xf>
    <xf numFmtId="0" fontId="0" fillId="2" borderId="20" xfId="0" applyFill="1" applyBorder="1" applyAlignment="1" applyProtection="1">
      <alignment horizontal="left"/>
      <protection locked="0"/>
    </xf>
    <xf numFmtId="0" fontId="0" fillId="2" borderId="19" xfId="0" applyFill="1" applyBorder="1" applyAlignment="1" applyProtection="1">
      <alignment horizontal="left"/>
      <protection locked="0"/>
    </xf>
    <xf numFmtId="0" fontId="0" fillId="2" borderId="21" xfId="0" applyFill="1" applyBorder="1" applyAlignment="1" applyProtection="1">
      <alignment horizontal="left"/>
      <protection locked="0"/>
    </xf>
    <xf numFmtId="0" fontId="0" fillId="4" borderId="0" xfId="0" applyFill="1" applyBorder="1" applyAlignment="1" applyProtection="1">
      <alignment horizontal="left"/>
      <protection locked="0"/>
    </xf>
    <xf numFmtId="0" fontId="0" fillId="0" borderId="0" xfId="0" applyAlignment="1">
      <alignment horizontal="left" vertical="top" wrapText="1"/>
    </xf>
    <xf numFmtId="0" fontId="0" fillId="22" borderId="0" xfId="0" applyFill="1" applyAlignment="1">
      <alignment horizontal="left" vertical="top"/>
    </xf>
    <xf numFmtId="0" fontId="5" fillId="5" borderId="0" xfId="0" applyFont="1" applyFill="1" applyAlignment="1" applyProtection="1">
      <alignment horizontal="left" wrapText="1"/>
      <protection locked="0"/>
    </xf>
  </cellXfs>
  <cellStyles count="2">
    <cellStyle name="Hipervínculo" xfId="1" builtinId="8"/>
    <cellStyle name="Normal" xfId="0" builtinId="0"/>
  </cellStyles>
  <dxfs count="1184">
    <dxf>
      <font>
        <color rgb="FFC00000"/>
      </font>
      <fill>
        <patternFill>
          <bgColor rgb="FFC00000"/>
        </patternFill>
      </fill>
    </dxf>
    <dxf>
      <font>
        <color theme="5"/>
      </font>
      <fill>
        <patternFill>
          <bgColor theme="5"/>
        </patternFill>
      </fill>
    </dxf>
    <dxf>
      <font>
        <color theme="8"/>
      </font>
      <fill>
        <patternFill>
          <bgColor theme="8"/>
        </patternFill>
      </fill>
    </dxf>
    <dxf>
      <font>
        <color rgb="FFC00000"/>
      </font>
      <fill>
        <patternFill>
          <bgColor rgb="FFC00000"/>
        </patternFill>
      </fill>
    </dxf>
    <dxf>
      <font>
        <color theme="5"/>
      </font>
      <fill>
        <patternFill>
          <bgColor theme="5"/>
        </patternFill>
      </fill>
    </dxf>
    <dxf>
      <font>
        <color theme="8"/>
      </font>
      <fill>
        <patternFill>
          <bgColor theme="8"/>
        </patternFill>
      </fill>
    </dxf>
    <dxf>
      <font>
        <color rgb="FFC00000"/>
      </font>
      <fill>
        <patternFill>
          <bgColor rgb="FFC00000"/>
        </patternFill>
      </fill>
    </dxf>
    <dxf>
      <font>
        <color theme="5"/>
      </font>
      <fill>
        <patternFill>
          <bgColor theme="5"/>
        </patternFill>
      </fill>
    </dxf>
    <dxf>
      <font>
        <color theme="8"/>
      </font>
      <fill>
        <patternFill>
          <bgColor theme="8"/>
        </patternFill>
      </fill>
    </dxf>
    <dxf>
      <font>
        <color rgb="FFC00000"/>
      </font>
      <fill>
        <patternFill>
          <bgColor rgb="FFC00000"/>
        </patternFill>
      </fill>
    </dxf>
    <dxf>
      <font>
        <color theme="5"/>
      </font>
      <fill>
        <patternFill>
          <bgColor theme="5"/>
        </patternFill>
      </fill>
    </dxf>
    <dxf>
      <font>
        <color rgb="FF99CC00"/>
      </font>
      <fill>
        <patternFill>
          <bgColor rgb="FF92D050"/>
        </patternFill>
      </fill>
    </dxf>
    <dxf>
      <font>
        <color theme="8"/>
      </font>
      <fill>
        <patternFill>
          <bgColor theme="8"/>
        </patternFill>
      </fill>
    </dxf>
    <dxf>
      <font>
        <color rgb="FFC00000"/>
      </font>
      <fill>
        <patternFill>
          <bgColor rgb="FFC00000"/>
        </patternFill>
      </fill>
    </dxf>
    <dxf>
      <font>
        <color theme="5"/>
      </font>
      <fill>
        <patternFill>
          <bgColor theme="5"/>
        </patternFill>
      </fill>
    </dxf>
    <dxf>
      <font>
        <color rgb="FF99CC00"/>
      </font>
      <fill>
        <patternFill>
          <bgColor rgb="FF92D050"/>
        </patternFill>
      </fill>
    </dxf>
    <dxf>
      <font>
        <color theme="8"/>
      </font>
      <fill>
        <patternFill>
          <bgColor theme="8"/>
        </patternFill>
      </fill>
    </dxf>
    <dxf>
      <font>
        <color rgb="FFC00000"/>
      </font>
      <fill>
        <patternFill>
          <bgColor rgb="FFC00000"/>
        </patternFill>
      </fill>
    </dxf>
    <dxf>
      <font>
        <color theme="5"/>
      </font>
      <fill>
        <patternFill>
          <bgColor theme="5"/>
        </patternFill>
      </fill>
    </dxf>
    <dxf>
      <font>
        <color rgb="FF99CC00"/>
      </font>
      <fill>
        <patternFill>
          <bgColor rgb="FF92D050"/>
        </patternFill>
      </fill>
    </dxf>
    <dxf>
      <font>
        <color theme="8"/>
      </font>
      <fill>
        <patternFill>
          <bgColor theme="8"/>
        </patternFill>
      </fill>
    </dxf>
    <dxf>
      <font>
        <color rgb="FFC00000"/>
      </font>
      <fill>
        <patternFill>
          <bgColor rgb="FFC00000"/>
        </patternFill>
      </fill>
    </dxf>
    <dxf>
      <font>
        <color theme="5"/>
      </font>
      <fill>
        <patternFill>
          <bgColor theme="5"/>
        </patternFill>
      </fill>
    </dxf>
    <dxf>
      <font>
        <color rgb="FF99CC00"/>
      </font>
      <fill>
        <patternFill>
          <bgColor rgb="FF92D050"/>
        </patternFill>
      </fill>
    </dxf>
    <dxf>
      <font>
        <color theme="8"/>
      </font>
      <fill>
        <patternFill>
          <bgColor theme="8"/>
        </patternFill>
      </fill>
    </dxf>
    <dxf>
      <font>
        <color rgb="FFC00000"/>
      </font>
      <fill>
        <patternFill>
          <bgColor rgb="FFC00000"/>
        </patternFill>
      </fill>
    </dxf>
    <dxf>
      <font>
        <color theme="5"/>
      </font>
      <fill>
        <patternFill>
          <bgColor theme="5"/>
        </patternFill>
      </fill>
    </dxf>
    <dxf>
      <font>
        <color rgb="FF99CC00"/>
      </font>
      <fill>
        <patternFill>
          <bgColor rgb="FF92D050"/>
        </patternFill>
      </fill>
    </dxf>
    <dxf>
      <font>
        <color theme="8"/>
      </font>
      <fill>
        <patternFill>
          <bgColor theme="8"/>
        </patternFill>
      </fill>
    </dxf>
    <dxf>
      <font>
        <color rgb="FFC00000"/>
      </font>
      <fill>
        <patternFill>
          <bgColor rgb="FFC00000"/>
        </patternFill>
      </fill>
    </dxf>
    <dxf>
      <font>
        <color theme="5"/>
      </font>
      <fill>
        <patternFill>
          <bgColor theme="5"/>
        </patternFill>
      </fill>
    </dxf>
    <dxf>
      <font>
        <color rgb="FF99CC00"/>
      </font>
      <fill>
        <patternFill>
          <bgColor rgb="FF92D050"/>
        </patternFill>
      </fill>
    </dxf>
    <dxf>
      <font>
        <color theme="8"/>
      </font>
      <fill>
        <patternFill>
          <bgColor theme="8"/>
        </patternFill>
      </fill>
    </dxf>
    <dxf>
      <font>
        <color rgb="FFC00000"/>
      </font>
      <fill>
        <patternFill>
          <bgColor rgb="FFC00000"/>
        </patternFill>
      </fill>
    </dxf>
    <dxf>
      <font>
        <color theme="5"/>
      </font>
      <fill>
        <patternFill>
          <bgColor theme="5"/>
        </patternFill>
      </fill>
    </dxf>
    <dxf>
      <font>
        <color rgb="FF99CC00"/>
      </font>
      <fill>
        <patternFill>
          <bgColor rgb="FF92D050"/>
        </patternFill>
      </fill>
    </dxf>
    <dxf>
      <font>
        <color theme="8"/>
      </font>
      <fill>
        <patternFill>
          <bgColor theme="8"/>
        </patternFill>
      </fill>
    </dxf>
    <dxf>
      <font>
        <color rgb="FFC00000"/>
      </font>
      <fill>
        <patternFill>
          <bgColor rgb="FFC00000"/>
        </patternFill>
      </fill>
    </dxf>
    <dxf>
      <font>
        <color theme="5"/>
      </font>
      <fill>
        <patternFill>
          <bgColor theme="5"/>
        </patternFill>
      </fill>
    </dxf>
    <dxf>
      <font>
        <color rgb="FF99CC00"/>
      </font>
      <fill>
        <patternFill>
          <bgColor rgb="FF92D050"/>
        </patternFill>
      </fill>
    </dxf>
    <dxf>
      <font>
        <color theme="8"/>
      </font>
      <fill>
        <patternFill>
          <bgColor theme="8"/>
        </patternFill>
      </fill>
    </dxf>
    <dxf>
      <font>
        <color rgb="FFC00000"/>
      </font>
      <fill>
        <patternFill>
          <bgColor rgb="FFC00000"/>
        </patternFill>
      </fill>
    </dxf>
    <dxf>
      <font>
        <color theme="5"/>
      </font>
      <fill>
        <patternFill>
          <bgColor theme="5"/>
        </patternFill>
      </fill>
    </dxf>
    <dxf>
      <font>
        <color rgb="FF99CC00"/>
      </font>
      <fill>
        <patternFill>
          <bgColor rgb="FF92D050"/>
        </patternFill>
      </fill>
    </dxf>
    <dxf>
      <font>
        <color theme="8"/>
      </font>
      <fill>
        <patternFill>
          <bgColor theme="8"/>
        </patternFill>
      </fill>
    </dxf>
    <dxf>
      <font>
        <color rgb="FFC00000"/>
      </font>
      <fill>
        <patternFill>
          <bgColor rgb="FFC00000"/>
        </patternFill>
      </fill>
    </dxf>
    <dxf>
      <font>
        <color theme="5"/>
      </font>
      <fill>
        <patternFill>
          <bgColor theme="5"/>
        </patternFill>
      </fill>
    </dxf>
    <dxf>
      <font>
        <color rgb="FF99CC00"/>
      </font>
      <fill>
        <patternFill>
          <bgColor rgb="FF92D050"/>
        </patternFill>
      </fill>
    </dxf>
    <dxf>
      <font>
        <color theme="8"/>
      </font>
      <fill>
        <patternFill>
          <bgColor theme="8"/>
        </patternFill>
      </fill>
    </dxf>
    <dxf>
      <font>
        <color rgb="FFC00000"/>
      </font>
      <fill>
        <patternFill>
          <bgColor rgb="FFC00000"/>
        </patternFill>
      </fill>
    </dxf>
    <dxf>
      <font>
        <color theme="5"/>
      </font>
      <fill>
        <patternFill>
          <bgColor theme="5"/>
        </patternFill>
      </fill>
    </dxf>
    <dxf>
      <font>
        <color rgb="FF99CC00"/>
      </font>
      <fill>
        <patternFill>
          <bgColor rgb="FF92D050"/>
        </patternFill>
      </fill>
    </dxf>
    <dxf>
      <font>
        <color theme="8"/>
      </font>
      <fill>
        <patternFill>
          <bgColor theme="8"/>
        </patternFill>
      </fill>
    </dxf>
    <dxf>
      <font>
        <color rgb="FFC00000"/>
      </font>
      <fill>
        <patternFill>
          <bgColor rgb="FFC00000"/>
        </patternFill>
      </fill>
    </dxf>
    <dxf>
      <font>
        <color theme="5"/>
      </font>
      <fill>
        <patternFill>
          <bgColor theme="5"/>
        </patternFill>
      </fill>
    </dxf>
    <dxf>
      <font>
        <color rgb="FF99CC00"/>
      </font>
      <fill>
        <patternFill>
          <bgColor rgb="FF92D050"/>
        </patternFill>
      </fill>
    </dxf>
    <dxf>
      <font>
        <color theme="8"/>
      </font>
      <fill>
        <patternFill>
          <bgColor theme="8"/>
        </patternFill>
      </fill>
    </dxf>
    <dxf>
      <font>
        <color rgb="FFC00000"/>
      </font>
      <fill>
        <patternFill>
          <bgColor rgb="FFC00000"/>
        </patternFill>
      </fill>
    </dxf>
    <dxf>
      <font>
        <color theme="5"/>
      </font>
      <fill>
        <patternFill>
          <bgColor theme="5"/>
        </patternFill>
      </fill>
    </dxf>
    <dxf>
      <font>
        <color rgb="FF99CC00"/>
      </font>
      <fill>
        <patternFill>
          <bgColor rgb="FF92D050"/>
        </patternFill>
      </fill>
    </dxf>
    <dxf>
      <font>
        <color theme="8"/>
      </font>
      <fill>
        <patternFill>
          <bgColor theme="8"/>
        </patternFill>
      </fill>
    </dxf>
    <dxf>
      <font>
        <color rgb="FFC00000"/>
      </font>
      <fill>
        <patternFill>
          <bgColor rgb="FFC00000"/>
        </patternFill>
      </fill>
    </dxf>
    <dxf>
      <font>
        <color theme="5"/>
      </font>
      <fill>
        <patternFill>
          <bgColor theme="5"/>
        </patternFill>
      </fill>
    </dxf>
    <dxf>
      <font>
        <color rgb="FF99CC00"/>
      </font>
      <fill>
        <patternFill>
          <bgColor rgb="FF92D050"/>
        </patternFill>
      </fill>
    </dxf>
    <dxf>
      <font>
        <color theme="8"/>
      </font>
      <fill>
        <patternFill>
          <bgColor theme="8"/>
        </patternFill>
      </fill>
    </dxf>
    <dxf>
      <font>
        <color rgb="FFC00000"/>
      </font>
      <fill>
        <patternFill>
          <bgColor rgb="FFC00000"/>
        </patternFill>
      </fill>
    </dxf>
    <dxf>
      <font>
        <color theme="5"/>
      </font>
      <fill>
        <patternFill>
          <bgColor theme="5"/>
        </patternFill>
      </fill>
    </dxf>
    <dxf>
      <font>
        <color rgb="FF99CC00"/>
      </font>
      <fill>
        <patternFill>
          <bgColor rgb="FF92D050"/>
        </patternFill>
      </fill>
    </dxf>
    <dxf>
      <font>
        <color theme="8"/>
      </font>
      <fill>
        <patternFill>
          <bgColor theme="8"/>
        </patternFill>
      </fill>
    </dxf>
    <dxf>
      <font>
        <color rgb="FFC00000"/>
      </font>
      <fill>
        <patternFill>
          <bgColor rgb="FFC00000"/>
        </patternFill>
      </fill>
    </dxf>
    <dxf>
      <font>
        <color theme="5"/>
      </font>
      <fill>
        <patternFill>
          <bgColor theme="5"/>
        </patternFill>
      </fill>
    </dxf>
    <dxf>
      <font>
        <color rgb="FF99CC00"/>
      </font>
      <fill>
        <patternFill>
          <bgColor rgb="FF92D050"/>
        </patternFill>
      </fill>
    </dxf>
    <dxf>
      <font>
        <color theme="8"/>
      </font>
      <fill>
        <patternFill>
          <bgColor theme="8"/>
        </patternFill>
      </fill>
    </dxf>
    <dxf>
      <font>
        <color rgb="FFC00000"/>
      </font>
      <fill>
        <patternFill>
          <bgColor rgb="FFC00000"/>
        </patternFill>
      </fill>
    </dxf>
    <dxf>
      <font>
        <color theme="5"/>
      </font>
      <fill>
        <patternFill>
          <bgColor theme="5"/>
        </patternFill>
      </fill>
    </dxf>
    <dxf>
      <font>
        <color rgb="FF99CC00"/>
      </font>
      <fill>
        <patternFill>
          <bgColor rgb="FF92D050"/>
        </patternFill>
      </fill>
    </dxf>
    <dxf>
      <font>
        <color theme="8"/>
      </font>
      <fill>
        <patternFill>
          <bgColor theme="8"/>
        </patternFill>
      </fill>
    </dxf>
    <dxf>
      <font>
        <color rgb="FFC00000"/>
      </font>
      <fill>
        <patternFill>
          <bgColor rgb="FFC00000"/>
        </patternFill>
      </fill>
    </dxf>
    <dxf>
      <font>
        <color theme="5"/>
      </font>
      <fill>
        <patternFill>
          <bgColor theme="5"/>
        </patternFill>
      </fill>
    </dxf>
    <dxf>
      <font>
        <color rgb="FF99CC00"/>
      </font>
      <fill>
        <patternFill>
          <bgColor rgb="FF92D050"/>
        </patternFill>
      </fill>
    </dxf>
    <dxf>
      <font>
        <color theme="8"/>
      </font>
      <fill>
        <patternFill>
          <bgColor theme="8"/>
        </patternFill>
      </fill>
    </dxf>
    <dxf>
      <font>
        <color rgb="FFC00000"/>
      </font>
      <fill>
        <patternFill>
          <bgColor rgb="FFC00000"/>
        </patternFill>
      </fill>
    </dxf>
    <dxf>
      <font>
        <color theme="5"/>
      </font>
      <fill>
        <patternFill>
          <bgColor theme="5"/>
        </patternFill>
      </fill>
    </dxf>
    <dxf>
      <font>
        <color rgb="FF99CC00"/>
      </font>
      <fill>
        <patternFill>
          <bgColor rgb="FF92D050"/>
        </patternFill>
      </fill>
    </dxf>
    <dxf>
      <font>
        <color theme="8"/>
      </font>
      <fill>
        <patternFill>
          <bgColor theme="8"/>
        </patternFill>
      </fill>
    </dxf>
    <dxf>
      <font>
        <color rgb="FFC00000"/>
      </font>
      <fill>
        <patternFill>
          <bgColor rgb="FFC00000"/>
        </patternFill>
      </fill>
    </dxf>
    <dxf>
      <font>
        <color theme="5"/>
      </font>
      <fill>
        <patternFill>
          <bgColor theme="5"/>
        </patternFill>
      </fill>
    </dxf>
    <dxf>
      <font>
        <color rgb="FF99CC00"/>
      </font>
      <fill>
        <patternFill>
          <bgColor rgb="FF92D050"/>
        </patternFill>
      </fill>
    </dxf>
    <dxf>
      <font>
        <color theme="8"/>
      </font>
      <fill>
        <patternFill>
          <bgColor theme="8"/>
        </patternFill>
      </fill>
    </dxf>
    <dxf>
      <font>
        <color rgb="FFC00000"/>
      </font>
      <fill>
        <patternFill>
          <bgColor rgb="FFC00000"/>
        </patternFill>
      </fill>
    </dxf>
    <dxf>
      <font>
        <color theme="5"/>
      </font>
      <fill>
        <patternFill>
          <bgColor theme="5"/>
        </patternFill>
      </fill>
    </dxf>
    <dxf>
      <font>
        <color rgb="FF99CC00"/>
      </font>
      <fill>
        <patternFill>
          <bgColor rgb="FF92D050"/>
        </patternFill>
      </fill>
    </dxf>
    <dxf>
      <font>
        <color theme="8"/>
      </font>
      <fill>
        <patternFill>
          <bgColor theme="8"/>
        </patternFill>
      </fill>
    </dxf>
    <dxf>
      <font>
        <color rgb="FFC00000"/>
      </font>
      <fill>
        <patternFill>
          <bgColor rgb="FFC00000"/>
        </patternFill>
      </fill>
    </dxf>
    <dxf>
      <font>
        <color theme="5"/>
      </font>
      <fill>
        <patternFill>
          <bgColor theme="5"/>
        </patternFill>
      </fill>
    </dxf>
    <dxf>
      <font>
        <color rgb="FF99CC00"/>
      </font>
      <fill>
        <patternFill>
          <bgColor rgb="FF92D050"/>
        </patternFill>
      </fill>
    </dxf>
    <dxf>
      <font>
        <color theme="8"/>
      </font>
      <fill>
        <patternFill>
          <bgColor theme="8"/>
        </patternFill>
      </fill>
    </dxf>
    <dxf>
      <font>
        <color rgb="FFC00000"/>
      </font>
      <fill>
        <patternFill>
          <bgColor rgb="FFC00000"/>
        </patternFill>
      </fill>
    </dxf>
    <dxf>
      <font>
        <color theme="5"/>
      </font>
      <fill>
        <patternFill>
          <bgColor theme="5"/>
        </patternFill>
      </fill>
    </dxf>
    <dxf>
      <font>
        <color rgb="FF99CC00"/>
      </font>
      <fill>
        <patternFill>
          <bgColor rgb="FF92D050"/>
        </patternFill>
      </fill>
    </dxf>
    <dxf>
      <font>
        <color theme="8"/>
      </font>
      <fill>
        <patternFill>
          <bgColor theme="8"/>
        </patternFill>
      </fill>
    </dxf>
    <dxf>
      <font>
        <color rgb="FFC00000"/>
      </font>
      <fill>
        <patternFill>
          <bgColor rgb="FFC00000"/>
        </patternFill>
      </fill>
    </dxf>
    <dxf>
      <font>
        <color theme="5"/>
      </font>
      <fill>
        <patternFill>
          <bgColor theme="5"/>
        </patternFill>
      </fill>
    </dxf>
    <dxf>
      <font>
        <color rgb="FF99CC00"/>
      </font>
      <fill>
        <patternFill>
          <bgColor rgb="FF92D050"/>
        </patternFill>
      </fill>
    </dxf>
    <dxf>
      <font>
        <color theme="8"/>
      </font>
      <fill>
        <patternFill>
          <bgColor theme="8"/>
        </patternFill>
      </fill>
    </dxf>
    <dxf>
      <font>
        <color rgb="FFC00000"/>
      </font>
      <fill>
        <patternFill>
          <bgColor rgb="FFC00000"/>
        </patternFill>
      </fill>
    </dxf>
    <dxf>
      <font>
        <color theme="5"/>
      </font>
      <fill>
        <patternFill>
          <bgColor theme="5"/>
        </patternFill>
      </fill>
    </dxf>
    <dxf>
      <font>
        <color rgb="FF99CC00"/>
      </font>
      <fill>
        <patternFill>
          <bgColor rgb="FF92D050"/>
        </patternFill>
      </fill>
    </dxf>
    <dxf>
      <font>
        <color theme="8"/>
      </font>
      <fill>
        <patternFill>
          <bgColor theme="8"/>
        </patternFill>
      </fill>
    </dxf>
    <dxf>
      <font>
        <color rgb="FFC00000"/>
      </font>
      <fill>
        <patternFill>
          <bgColor rgb="FFC00000"/>
        </patternFill>
      </fill>
    </dxf>
    <dxf>
      <font>
        <color theme="5"/>
      </font>
      <fill>
        <patternFill>
          <bgColor theme="5"/>
        </patternFill>
      </fill>
    </dxf>
    <dxf>
      <font>
        <color rgb="FF99CC00"/>
      </font>
      <fill>
        <patternFill>
          <bgColor rgb="FF92D050"/>
        </patternFill>
      </fill>
    </dxf>
    <dxf>
      <font>
        <color theme="8"/>
      </font>
      <fill>
        <patternFill>
          <bgColor theme="8"/>
        </patternFill>
      </fill>
    </dxf>
    <dxf>
      <font>
        <color rgb="FFC00000"/>
      </font>
      <fill>
        <patternFill>
          <bgColor rgb="FFC00000"/>
        </patternFill>
      </fill>
    </dxf>
    <dxf>
      <font>
        <color theme="5"/>
      </font>
      <fill>
        <patternFill>
          <bgColor theme="5"/>
        </patternFill>
      </fill>
    </dxf>
    <dxf>
      <font>
        <color rgb="FF99CC00"/>
      </font>
      <fill>
        <patternFill>
          <bgColor rgb="FF92D050"/>
        </patternFill>
      </fill>
    </dxf>
    <dxf>
      <font>
        <color theme="8"/>
      </font>
      <fill>
        <patternFill>
          <bgColor theme="8"/>
        </patternFill>
      </fill>
    </dxf>
    <dxf>
      <font>
        <color rgb="FFC00000"/>
      </font>
      <fill>
        <patternFill>
          <bgColor rgb="FFC00000"/>
        </patternFill>
      </fill>
    </dxf>
    <dxf>
      <font>
        <color theme="5"/>
      </font>
      <fill>
        <patternFill>
          <bgColor theme="5"/>
        </patternFill>
      </fill>
    </dxf>
    <dxf>
      <font>
        <color rgb="FF99CC00"/>
      </font>
      <fill>
        <patternFill>
          <bgColor rgb="FF92D050"/>
        </patternFill>
      </fill>
    </dxf>
    <dxf>
      <font>
        <color theme="8"/>
      </font>
      <fill>
        <patternFill>
          <bgColor theme="8"/>
        </patternFill>
      </fill>
    </dxf>
    <dxf>
      <font>
        <color rgb="FFC00000"/>
      </font>
      <fill>
        <patternFill>
          <bgColor rgb="FFC00000"/>
        </patternFill>
      </fill>
    </dxf>
    <dxf>
      <font>
        <color theme="5"/>
      </font>
      <fill>
        <patternFill>
          <bgColor theme="5"/>
        </patternFill>
      </fill>
    </dxf>
    <dxf>
      <font>
        <color rgb="FF99CC00"/>
      </font>
      <fill>
        <patternFill>
          <bgColor rgb="FF92D050"/>
        </patternFill>
      </fill>
    </dxf>
    <dxf>
      <font>
        <color theme="8"/>
      </font>
      <fill>
        <patternFill>
          <bgColor theme="8"/>
        </patternFill>
      </fill>
    </dxf>
    <dxf>
      <font>
        <color rgb="FFC00000"/>
      </font>
      <fill>
        <patternFill>
          <bgColor rgb="FFC00000"/>
        </patternFill>
      </fill>
    </dxf>
    <dxf>
      <font>
        <color theme="5"/>
      </font>
      <fill>
        <patternFill>
          <bgColor theme="5"/>
        </patternFill>
      </fill>
    </dxf>
    <dxf>
      <font>
        <color rgb="FF99CC00"/>
      </font>
      <fill>
        <patternFill>
          <bgColor rgb="FF92D050"/>
        </patternFill>
      </fill>
    </dxf>
    <dxf>
      <font>
        <color theme="8"/>
      </font>
      <fill>
        <patternFill>
          <bgColor theme="8"/>
        </patternFill>
      </fill>
    </dxf>
    <dxf>
      <font>
        <color rgb="FFC00000"/>
      </font>
      <fill>
        <patternFill>
          <bgColor rgb="FFC00000"/>
        </patternFill>
      </fill>
    </dxf>
    <dxf>
      <font>
        <color theme="5"/>
      </font>
      <fill>
        <patternFill>
          <bgColor theme="5"/>
        </patternFill>
      </fill>
    </dxf>
    <dxf>
      <font>
        <color rgb="FF99CC00"/>
      </font>
      <fill>
        <patternFill>
          <bgColor rgb="FF92D050"/>
        </patternFill>
      </fill>
    </dxf>
    <dxf>
      <font>
        <color theme="8"/>
      </font>
      <fill>
        <patternFill>
          <bgColor theme="8"/>
        </patternFill>
      </fill>
    </dxf>
    <dxf>
      <font>
        <color rgb="FFC00000"/>
      </font>
      <fill>
        <patternFill>
          <bgColor rgb="FFC00000"/>
        </patternFill>
      </fill>
    </dxf>
    <dxf>
      <font>
        <color theme="5"/>
      </font>
      <fill>
        <patternFill>
          <bgColor theme="5"/>
        </patternFill>
      </fill>
    </dxf>
    <dxf>
      <font>
        <color rgb="FF99CC00"/>
      </font>
      <fill>
        <patternFill>
          <bgColor rgb="FF92D050"/>
        </patternFill>
      </fill>
    </dxf>
    <dxf>
      <font>
        <color theme="8"/>
      </font>
      <fill>
        <patternFill>
          <bgColor theme="8"/>
        </patternFill>
      </fill>
    </dxf>
    <dxf>
      <font>
        <color rgb="FFC00000"/>
      </font>
      <fill>
        <patternFill>
          <bgColor rgb="FFC00000"/>
        </patternFill>
      </fill>
    </dxf>
    <dxf>
      <font>
        <color theme="5"/>
      </font>
      <fill>
        <patternFill>
          <bgColor theme="5"/>
        </patternFill>
      </fill>
    </dxf>
    <dxf>
      <font>
        <color rgb="FF99CC00"/>
      </font>
      <fill>
        <patternFill>
          <bgColor rgb="FF92D050"/>
        </patternFill>
      </fill>
    </dxf>
    <dxf>
      <font>
        <color theme="8"/>
      </font>
      <fill>
        <patternFill>
          <bgColor theme="8"/>
        </patternFill>
      </fill>
    </dxf>
    <dxf>
      <font>
        <color rgb="FFC00000"/>
      </font>
      <fill>
        <patternFill>
          <bgColor rgb="FFC00000"/>
        </patternFill>
      </fill>
    </dxf>
    <dxf>
      <font>
        <color theme="5"/>
      </font>
      <fill>
        <patternFill>
          <bgColor theme="5"/>
        </patternFill>
      </fill>
    </dxf>
    <dxf>
      <font>
        <color rgb="FF99CC00"/>
      </font>
      <fill>
        <patternFill>
          <bgColor rgb="FF92D050"/>
        </patternFill>
      </fill>
    </dxf>
    <dxf>
      <font>
        <color theme="8"/>
      </font>
      <fill>
        <patternFill>
          <bgColor theme="8"/>
        </patternFill>
      </fill>
    </dxf>
    <dxf>
      <font>
        <color rgb="FFC00000"/>
      </font>
      <fill>
        <patternFill>
          <bgColor rgb="FFC00000"/>
        </patternFill>
      </fill>
    </dxf>
    <dxf>
      <font>
        <color theme="5"/>
      </font>
      <fill>
        <patternFill>
          <bgColor theme="5"/>
        </patternFill>
      </fill>
    </dxf>
    <dxf>
      <font>
        <color rgb="FF99CC00"/>
      </font>
      <fill>
        <patternFill>
          <bgColor rgb="FF92D050"/>
        </patternFill>
      </fill>
    </dxf>
    <dxf>
      <font>
        <color theme="8"/>
      </font>
      <fill>
        <patternFill>
          <bgColor theme="8"/>
        </patternFill>
      </fill>
    </dxf>
    <dxf>
      <font>
        <color rgb="FFC00000"/>
      </font>
      <fill>
        <patternFill>
          <bgColor rgb="FFC00000"/>
        </patternFill>
      </fill>
    </dxf>
    <dxf>
      <font>
        <color theme="5"/>
      </font>
      <fill>
        <patternFill>
          <bgColor theme="5"/>
        </patternFill>
      </fill>
    </dxf>
    <dxf>
      <font>
        <color rgb="FF99CC00"/>
      </font>
      <fill>
        <patternFill>
          <bgColor rgb="FF92D050"/>
        </patternFill>
      </fill>
    </dxf>
    <dxf>
      <font>
        <color theme="8"/>
      </font>
      <fill>
        <patternFill>
          <bgColor theme="8"/>
        </patternFill>
      </fill>
    </dxf>
    <dxf>
      <font>
        <color rgb="FFC00000"/>
      </font>
      <fill>
        <patternFill>
          <bgColor rgb="FFC00000"/>
        </patternFill>
      </fill>
    </dxf>
    <dxf>
      <font>
        <color theme="5"/>
      </font>
      <fill>
        <patternFill>
          <bgColor theme="5"/>
        </patternFill>
      </fill>
    </dxf>
    <dxf>
      <font>
        <color rgb="FF99CC00"/>
      </font>
      <fill>
        <patternFill>
          <bgColor rgb="FF92D050"/>
        </patternFill>
      </fill>
    </dxf>
    <dxf>
      <font>
        <color theme="8"/>
      </font>
      <fill>
        <patternFill>
          <bgColor theme="8"/>
        </patternFill>
      </fill>
    </dxf>
    <dxf>
      <font>
        <color rgb="FFC00000"/>
      </font>
      <fill>
        <patternFill>
          <bgColor rgb="FFC00000"/>
        </patternFill>
      </fill>
    </dxf>
    <dxf>
      <font>
        <color rgb="FF99CC00"/>
      </font>
      <fill>
        <patternFill>
          <bgColor rgb="FF92D050"/>
        </patternFill>
      </fill>
    </dxf>
    <dxf>
      <font>
        <color theme="8"/>
      </font>
      <fill>
        <patternFill>
          <bgColor theme="8"/>
        </patternFill>
      </fill>
    </dxf>
    <dxf>
      <font>
        <color rgb="FFC00000"/>
      </font>
      <fill>
        <patternFill>
          <bgColor rgb="FFC00000"/>
        </patternFill>
      </fill>
    </dxf>
    <dxf>
      <font>
        <color rgb="FF99CC00"/>
      </font>
      <fill>
        <patternFill>
          <bgColor rgb="FF92D050"/>
        </patternFill>
      </fill>
    </dxf>
    <dxf>
      <font>
        <color theme="8"/>
      </font>
      <fill>
        <patternFill>
          <bgColor theme="8"/>
        </patternFill>
      </fill>
    </dxf>
    <dxf>
      <font>
        <color rgb="FFC00000"/>
      </font>
      <fill>
        <patternFill>
          <bgColor rgb="FFC00000"/>
        </patternFill>
      </fill>
    </dxf>
    <dxf>
      <font>
        <color theme="5"/>
      </font>
      <fill>
        <patternFill>
          <bgColor theme="5"/>
        </patternFill>
      </fill>
    </dxf>
    <dxf>
      <font>
        <color rgb="FF99CC00"/>
      </font>
      <fill>
        <patternFill>
          <bgColor rgb="FF92D050"/>
        </patternFill>
      </fill>
    </dxf>
    <dxf>
      <font>
        <color theme="8"/>
      </font>
      <fill>
        <patternFill>
          <bgColor theme="8"/>
        </patternFill>
      </fill>
    </dxf>
    <dxf>
      <font>
        <color rgb="FFC00000"/>
      </font>
      <fill>
        <patternFill>
          <bgColor rgb="FFC00000"/>
        </patternFill>
      </fill>
    </dxf>
    <dxf>
      <font>
        <color rgb="FF99CC00"/>
      </font>
      <fill>
        <patternFill>
          <bgColor rgb="FF92D050"/>
        </patternFill>
      </fill>
    </dxf>
    <dxf>
      <font>
        <color theme="8"/>
      </font>
      <fill>
        <patternFill>
          <bgColor theme="8"/>
        </patternFill>
      </fill>
    </dxf>
    <dxf>
      <font>
        <color rgb="FFC00000"/>
      </font>
      <fill>
        <patternFill>
          <bgColor rgb="FFC00000"/>
        </patternFill>
      </fill>
    </dxf>
    <dxf>
      <font>
        <color theme="5"/>
      </font>
      <fill>
        <patternFill>
          <bgColor theme="5"/>
        </patternFill>
      </fill>
    </dxf>
    <dxf>
      <font>
        <color theme="8"/>
      </font>
      <fill>
        <patternFill>
          <bgColor theme="8"/>
        </patternFill>
      </fill>
    </dxf>
    <dxf>
      <font>
        <color rgb="FFC00000"/>
      </font>
      <fill>
        <patternFill>
          <bgColor rgb="FFC00000"/>
        </patternFill>
      </fill>
    </dxf>
    <dxf>
      <font>
        <color rgb="FF99CC00"/>
      </font>
      <fill>
        <patternFill>
          <bgColor rgb="FF92D050"/>
        </patternFill>
      </fill>
    </dxf>
    <dxf>
      <font>
        <color theme="8"/>
      </font>
      <fill>
        <patternFill>
          <bgColor theme="8"/>
        </patternFill>
      </fill>
    </dxf>
    <dxf>
      <font>
        <color rgb="FFC00000"/>
      </font>
      <fill>
        <patternFill>
          <bgColor rgb="FFC00000"/>
        </patternFill>
      </fill>
    </dxf>
    <dxf>
      <font>
        <color rgb="FF99CC00"/>
      </font>
      <fill>
        <patternFill>
          <bgColor rgb="FF92D050"/>
        </patternFill>
      </fill>
    </dxf>
    <dxf>
      <font>
        <color theme="8"/>
      </font>
      <fill>
        <patternFill>
          <bgColor theme="8"/>
        </patternFill>
      </fill>
    </dxf>
    <dxf>
      <font>
        <color rgb="FFC00000"/>
      </font>
      <fill>
        <patternFill>
          <bgColor rgb="FFC00000"/>
        </patternFill>
      </fill>
    </dxf>
    <dxf>
      <font>
        <color rgb="FF99CC00"/>
      </font>
      <fill>
        <patternFill>
          <bgColor rgb="FF92D050"/>
        </patternFill>
      </fill>
    </dxf>
    <dxf>
      <font>
        <color theme="8"/>
      </font>
      <fill>
        <patternFill>
          <bgColor theme="8"/>
        </patternFill>
      </fill>
    </dxf>
    <dxf>
      <font>
        <color rgb="FFC00000"/>
      </font>
      <fill>
        <patternFill>
          <bgColor rgb="FFC00000"/>
        </patternFill>
      </fill>
    </dxf>
    <dxf>
      <font>
        <color rgb="FF99CC00"/>
      </font>
      <fill>
        <patternFill>
          <bgColor rgb="FF92D050"/>
        </patternFill>
      </fill>
    </dxf>
    <dxf>
      <font>
        <color theme="8"/>
      </font>
      <fill>
        <patternFill>
          <bgColor theme="8"/>
        </patternFill>
      </fill>
    </dxf>
    <dxf>
      <font>
        <color rgb="FFC00000"/>
      </font>
      <fill>
        <patternFill>
          <bgColor rgb="FFC00000"/>
        </patternFill>
      </fill>
    </dxf>
    <dxf>
      <font>
        <color rgb="FF99CC00"/>
      </font>
      <fill>
        <patternFill>
          <bgColor rgb="FF92D050"/>
        </patternFill>
      </fill>
    </dxf>
    <dxf>
      <font>
        <color theme="8"/>
      </font>
      <fill>
        <patternFill>
          <bgColor theme="8"/>
        </patternFill>
      </fill>
    </dxf>
    <dxf>
      <font>
        <color rgb="FFC00000"/>
      </font>
      <fill>
        <patternFill>
          <bgColor rgb="FFC00000"/>
        </patternFill>
      </fill>
    </dxf>
    <dxf>
      <font>
        <color rgb="FF99CC00"/>
      </font>
      <fill>
        <patternFill>
          <bgColor rgb="FF92D050"/>
        </patternFill>
      </fill>
    </dxf>
    <dxf>
      <font>
        <color theme="8"/>
      </font>
      <fill>
        <patternFill>
          <bgColor theme="8"/>
        </patternFill>
      </fill>
    </dxf>
    <dxf>
      <font>
        <color rgb="FFC00000"/>
      </font>
      <fill>
        <patternFill>
          <bgColor rgb="FFC00000"/>
        </patternFill>
      </fill>
    </dxf>
    <dxf>
      <font>
        <color rgb="FF99CC00"/>
      </font>
      <fill>
        <patternFill>
          <bgColor rgb="FF92D050"/>
        </patternFill>
      </fill>
    </dxf>
    <dxf>
      <font>
        <color theme="8"/>
      </font>
      <fill>
        <patternFill>
          <bgColor theme="8"/>
        </patternFill>
      </fill>
    </dxf>
    <dxf>
      <font>
        <color rgb="FFC00000"/>
      </font>
      <fill>
        <patternFill>
          <bgColor rgb="FFC00000"/>
        </patternFill>
      </fill>
    </dxf>
    <dxf>
      <font>
        <color rgb="FF99CC00"/>
      </font>
      <fill>
        <patternFill>
          <bgColor rgb="FF92D050"/>
        </patternFill>
      </fill>
    </dxf>
    <dxf>
      <font>
        <color theme="8"/>
      </font>
      <fill>
        <patternFill>
          <bgColor theme="8"/>
        </patternFill>
      </fill>
    </dxf>
    <dxf>
      <font>
        <color rgb="FFC00000"/>
      </font>
      <fill>
        <patternFill>
          <bgColor rgb="FFC00000"/>
        </patternFill>
      </fill>
    </dxf>
    <dxf>
      <font>
        <color theme="5"/>
      </font>
      <fill>
        <patternFill>
          <bgColor theme="5"/>
        </patternFill>
      </fill>
    </dxf>
    <dxf>
      <font>
        <color rgb="FF99CC00"/>
      </font>
      <fill>
        <patternFill>
          <bgColor rgb="FF92D050"/>
        </patternFill>
      </fill>
    </dxf>
    <dxf>
      <font>
        <color theme="8"/>
      </font>
      <fill>
        <patternFill>
          <bgColor theme="8"/>
        </patternFill>
      </fill>
    </dxf>
    <dxf>
      <font>
        <color rgb="FFC00000"/>
      </font>
      <fill>
        <patternFill>
          <bgColor rgb="FFC00000"/>
        </patternFill>
      </fill>
    </dxf>
    <dxf>
      <font>
        <color theme="5"/>
      </font>
      <fill>
        <patternFill>
          <bgColor theme="5"/>
        </patternFill>
      </fill>
    </dxf>
    <dxf>
      <font>
        <color rgb="FF99CC00"/>
      </font>
      <fill>
        <patternFill>
          <bgColor rgb="FF92D050"/>
        </patternFill>
      </fill>
    </dxf>
    <dxf>
      <font>
        <color theme="8"/>
      </font>
      <fill>
        <patternFill>
          <bgColor theme="8"/>
        </patternFill>
      </fill>
    </dxf>
    <dxf>
      <font>
        <color rgb="FFC00000"/>
      </font>
      <fill>
        <patternFill>
          <bgColor rgb="FFC00000"/>
        </patternFill>
      </fill>
    </dxf>
    <dxf>
      <font>
        <color theme="5"/>
      </font>
      <fill>
        <patternFill>
          <bgColor theme="5"/>
        </patternFill>
      </fill>
    </dxf>
    <dxf>
      <font>
        <color rgb="FF99CC00"/>
      </font>
      <fill>
        <patternFill>
          <bgColor rgb="FF92D050"/>
        </patternFill>
      </fill>
    </dxf>
    <dxf>
      <font>
        <color theme="8"/>
      </font>
      <fill>
        <patternFill>
          <bgColor theme="8"/>
        </patternFill>
      </fill>
    </dxf>
    <dxf>
      <font>
        <color rgb="FFC00000"/>
      </font>
      <fill>
        <patternFill>
          <bgColor rgb="FFC00000"/>
        </patternFill>
      </fill>
    </dxf>
    <dxf>
      <font>
        <color theme="5"/>
      </font>
      <fill>
        <patternFill>
          <bgColor theme="5"/>
        </patternFill>
      </fill>
    </dxf>
    <dxf>
      <font>
        <color rgb="FF99CC00"/>
      </font>
      <fill>
        <patternFill>
          <bgColor rgb="FF92D050"/>
        </patternFill>
      </fill>
    </dxf>
    <dxf>
      <font>
        <color theme="8"/>
      </font>
      <fill>
        <patternFill>
          <bgColor theme="8"/>
        </patternFill>
      </fill>
    </dxf>
    <dxf>
      <font>
        <color rgb="FFC00000"/>
      </font>
      <fill>
        <patternFill>
          <bgColor rgb="FFC00000"/>
        </patternFill>
      </fill>
    </dxf>
    <dxf>
      <font>
        <color theme="5"/>
      </font>
      <fill>
        <patternFill>
          <bgColor theme="5"/>
        </patternFill>
      </fill>
    </dxf>
    <dxf>
      <font>
        <color rgb="FF99CC00"/>
      </font>
      <fill>
        <patternFill>
          <bgColor rgb="FF92D050"/>
        </patternFill>
      </fill>
    </dxf>
    <dxf>
      <font>
        <color theme="8"/>
      </font>
      <fill>
        <patternFill>
          <bgColor theme="8"/>
        </patternFill>
      </fill>
    </dxf>
    <dxf>
      <font>
        <color rgb="FFC00000"/>
      </font>
      <fill>
        <patternFill>
          <bgColor rgb="FFC00000"/>
        </patternFill>
      </fill>
    </dxf>
    <dxf>
      <font>
        <color theme="5"/>
      </font>
      <fill>
        <patternFill>
          <bgColor theme="5"/>
        </patternFill>
      </fill>
    </dxf>
    <dxf>
      <font>
        <color rgb="FF99CC00"/>
      </font>
      <fill>
        <patternFill>
          <bgColor rgb="FF92D050"/>
        </patternFill>
      </fill>
    </dxf>
    <dxf>
      <font>
        <color theme="8"/>
      </font>
      <fill>
        <patternFill>
          <bgColor theme="8"/>
        </patternFill>
      </fill>
    </dxf>
    <dxf>
      <font>
        <color rgb="FFC00000"/>
      </font>
      <fill>
        <patternFill>
          <bgColor rgb="FFC00000"/>
        </patternFill>
      </fill>
    </dxf>
    <dxf>
      <font>
        <color theme="5"/>
      </font>
      <fill>
        <patternFill>
          <bgColor theme="5"/>
        </patternFill>
      </fill>
    </dxf>
    <dxf>
      <font>
        <color rgb="FF99CC00"/>
      </font>
      <fill>
        <patternFill>
          <bgColor rgb="FF92D050"/>
        </patternFill>
      </fill>
    </dxf>
    <dxf>
      <font>
        <color theme="8"/>
      </font>
      <fill>
        <patternFill>
          <bgColor theme="8"/>
        </patternFill>
      </fill>
    </dxf>
    <dxf>
      <font>
        <color rgb="FFC00000"/>
      </font>
      <fill>
        <patternFill>
          <bgColor rgb="FFC00000"/>
        </patternFill>
      </fill>
    </dxf>
    <dxf>
      <font>
        <color theme="5"/>
      </font>
      <fill>
        <patternFill>
          <bgColor theme="5"/>
        </patternFill>
      </fill>
    </dxf>
    <dxf>
      <font>
        <color rgb="FF99CC00"/>
      </font>
      <fill>
        <patternFill>
          <bgColor rgb="FF92D050"/>
        </patternFill>
      </fill>
    </dxf>
    <dxf>
      <font>
        <color theme="8"/>
      </font>
      <fill>
        <patternFill>
          <bgColor theme="8"/>
        </patternFill>
      </fill>
    </dxf>
    <dxf>
      <font>
        <color rgb="FFC00000"/>
      </font>
      <fill>
        <patternFill>
          <bgColor rgb="FFC00000"/>
        </patternFill>
      </fill>
    </dxf>
    <dxf>
      <font>
        <color theme="5"/>
      </font>
      <fill>
        <patternFill>
          <bgColor theme="5"/>
        </patternFill>
      </fill>
    </dxf>
    <dxf>
      <font>
        <color rgb="FF99CC00"/>
      </font>
      <fill>
        <patternFill>
          <bgColor rgb="FF92D050"/>
        </patternFill>
      </fill>
    </dxf>
    <dxf>
      <font>
        <color theme="8"/>
      </font>
      <fill>
        <patternFill>
          <bgColor theme="8"/>
        </patternFill>
      </fill>
    </dxf>
    <dxf>
      <font>
        <color rgb="FFC00000"/>
      </font>
      <fill>
        <patternFill>
          <bgColor rgb="FFC00000"/>
        </patternFill>
      </fill>
    </dxf>
    <dxf>
      <font>
        <color theme="5"/>
      </font>
      <fill>
        <patternFill>
          <bgColor theme="5"/>
        </patternFill>
      </fill>
    </dxf>
    <dxf>
      <font>
        <color rgb="FF99CC00"/>
      </font>
      <fill>
        <patternFill>
          <bgColor rgb="FF92D050"/>
        </patternFill>
      </fill>
    </dxf>
    <dxf>
      <font>
        <color theme="8"/>
      </font>
      <fill>
        <patternFill>
          <bgColor theme="8"/>
        </patternFill>
      </fill>
    </dxf>
    <dxf>
      <font>
        <color rgb="FFC00000"/>
      </font>
      <fill>
        <patternFill>
          <bgColor rgb="FFC00000"/>
        </patternFill>
      </fill>
    </dxf>
    <dxf>
      <font>
        <color theme="5"/>
      </font>
      <fill>
        <patternFill>
          <bgColor theme="5"/>
        </patternFill>
      </fill>
    </dxf>
    <dxf>
      <font>
        <color rgb="FF99CC00"/>
      </font>
      <fill>
        <patternFill>
          <bgColor rgb="FF92D050"/>
        </patternFill>
      </fill>
    </dxf>
    <dxf>
      <font>
        <color theme="8"/>
      </font>
      <fill>
        <patternFill>
          <bgColor theme="8"/>
        </patternFill>
      </fill>
    </dxf>
    <dxf>
      <font>
        <color rgb="FFC00000"/>
      </font>
      <fill>
        <patternFill>
          <bgColor rgb="FFC00000"/>
        </patternFill>
      </fill>
    </dxf>
    <dxf>
      <font>
        <color theme="5"/>
      </font>
      <fill>
        <patternFill>
          <bgColor theme="5"/>
        </patternFill>
      </fill>
    </dxf>
    <dxf>
      <font>
        <color rgb="FF99CC00"/>
      </font>
      <fill>
        <patternFill>
          <bgColor rgb="FF92D050"/>
        </patternFill>
      </fill>
    </dxf>
    <dxf>
      <font>
        <color theme="8"/>
      </font>
      <fill>
        <patternFill>
          <bgColor theme="8"/>
        </patternFill>
      </fill>
    </dxf>
    <dxf>
      <font>
        <color rgb="FFC00000"/>
      </font>
      <fill>
        <patternFill>
          <bgColor rgb="FFC00000"/>
        </patternFill>
      </fill>
    </dxf>
    <dxf>
      <font>
        <color theme="5"/>
      </font>
      <fill>
        <patternFill>
          <bgColor theme="5"/>
        </patternFill>
      </fill>
    </dxf>
    <dxf>
      <font>
        <color rgb="FF99CC00"/>
      </font>
      <fill>
        <patternFill>
          <bgColor rgb="FF92D050"/>
        </patternFill>
      </fill>
    </dxf>
    <dxf>
      <font>
        <color theme="8"/>
      </font>
      <fill>
        <patternFill>
          <bgColor theme="8"/>
        </patternFill>
      </fill>
    </dxf>
    <dxf>
      <font>
        <color rgb="FFC00000"/>
      </font>
      <fill>
        <patternFill>
          <bgColor rgb="FFC00000"/>
        </patternFill>
      </fill>
    </dxf>
    <dxf>
      <font>
        <color theme="5"/>
      </font>
      <fill>
        <patternFill>
          <bgColor theme="5"/>
        </patternFill>
      </fill>
    </dxf>
    <dxf>
      <font>
        <color rgb="FF99CC00"/>
      </font>
      <fill>
        <patternFill>
          <bgColor rgb="FF92D050"/>
        </patternFill>
      </fill>
    </dxf>
    <dxf>
      <font>
        <color theme="8"/>
      </font>
      <fill>
        <patternFill>
          <bgColor theme="8"/>
        </patternFill>
      </fill>
    </dxf>
    <dxf>
      <font>
        <color rgb="FFC00000"/>
      </font>
      <fill>
        <patternFill>
          <bgColor rgb="FFC00000"/>
        </patternFill>
      </fill>
    </dxf>
    <dxf>
      <font>
        <color theme="5"/>
      </font>
      <fill>
        <patternFill>
          <bgColor theme="5"/>
        </patternFill>
      </fill>
    </dxf>
    <dxf>
      <font>
        <color rgb="FF99CC00"/>
      </font>
      <fill>
        <patternFill>
          <bgColor rgb="FF92D050"/>
        </patternFill>
      </fill>
    </dxf>
    <dxf>
      <font>
        <color theme="8"/>
      </font>
      <fill>
        <patternFill>
          <bgColor theme="8"/>
        </patternFill>
      </fill>
    </dxf>
    <dxf>
      <font>
        <color rgb="FFC00000"/>
      </font>
      <fill>
        <patternFill>
          <bgColor rgb="FFC00000"/>
        </patternFill>
      </fill>
    </dxf>
    <dxf>
      <font>
        <color theme="5"/>
      </font>
      <fill>
        <patternFill>
          <bgColor theme="5"/>
        </patternFill>
      </fill>
    </dxf>
    <dxf>
      <font>
        <color rgb="FF99CC00"/>
      </font>
      <fill>
        <patternFill>
          <bgColor rgb="FF92D050"/>
        </patternFill>
      </fill>
    </dxf>
    <dxf>
      <font>
        <color theme="8"/>
      </font>
      <fill>
        <patternFill>
          <bgColor theme="8"/>
        </patternFill>
      </fill>
    </dxf>
    <dxf>
      <font>
        <color rgb="FFC00000"/>
      </font>
      <fill>
        <patternFill>
          <bgColor rgb="FFC00000"/>
        </patternFill>
      </fill>
    </dxf>
    <dxf>
      <font>
        <color theme="5"/>
      </font>
      <fill>
        <patternFill>
          <bgColor theme="5"/>
        </patternFill>
      </fill>
    </dxf>
    <dxf>
      <font>
        <color rgb="FF99CC00"/>
      </font>
      <fill>
        <patternFill>
          <bgColor rgb="FF92D050"/>
        </patternFill>
      </fill>
    </dxf>
    <dxf>
      <font>
        <color theme="8"/>
      </font>
      <fill>
        <patternFill>
          <bgColor theme="8"/>
        </patternFill>
      </fill>
    </dxf>
    <dxf>
      <font>
        <color rgb="FFC00000"/>
      </font>
      <fill>
        <patternFill>
          <bgColor rgb="FFC00000"/>
        </patternFill>
      </fill>
    </dxf>
    <dxf>
      <font>
        <color theme="5"/>
      </font>
      <fill>
        <patternFill>
          <bgColor theme="5"/>
        </patternFill>
      </fill>
    </dxf>
    <dxf>
      <font>
        <color rgb="FF99CC00"/>
      </font>
      <fill>
        <patternFill>
          <bgColor rgb="FF92D050"/>
        </patternFill>
      </fill>
    </dxf>
    <dxf>
      <font>
        <color theme="8"/>
      </font>
      <fill>
        <patternFill>
          <bgColor theme="8"/>
        </patternFill>
      </fill>
    </dxf>
    <dxf>
      <font>
        <color rgb="FFC00000"/>
      </font>
      <fill>
        <patternFill>
          <bgColor rgb="FFC00000"/>
        </patternFill>
      </fill>
    </dxf>
    <dxf>
      <font>
        <color theme="5"/>
      </font>
      <fill>
        <patternFill>
          <bgColor theme="5"/>
        </patternFill>
      </fill>
    </dxf>
    <dxf>
      <font>
        <color rgb="FF99CC00"/>
      </font>
      <fill>
        <patternFill>
          <bgColor rgb="FF92D050"/>
        </patternFill>
      </fill>
    </dxf>
    <dxf>
      <font>
        <color theme="8"/>
      </font>
      <fill>
        <patternFill>
          <bgColor theme="8"/>
        </patternFill>
      </fill>
    </dxf>
    <dxf>
      <font>
        <color rgb="FFC00000"/>
      </font>
      <fill>
        <patternFill>
          <bgColor rgb="FFC00000"/>
        </patternFill>
      </fill>
    </dxf>
    <dxf>
      <font>
        <color theme="5"/>
      </font>
      <fill>
        <patternFill>
          <bgColor theme="5"/>
        </patternFill>
      </fill>
    </dxf>
    <dxf>
      <font>
        <color rgb="FF99CC00"/>
      </font>
      <fill>
        <patternFill>
          <bgColor rgb="FF92D050"/>
        </patternFill>
      </fill>
    </dxf>
    <dxf>
      <font>
        <color theme="8"/>
      </font>
      <fill>
        <patternFill>
          <bgColor theme="8"/>
        </patternFill>
      </fill>
    </dxf>
    <dxf>
      <font>
        <color rgb="FFC00000"/>
      </font>
      <fill>
        <patternFill>
          <bgColor rgb="FFC00000"/>
        </patternFill>
      </fill>
    </dxf>
    <dxf>
      <font>
        <color theme="5"/>
      </font>
      <fill>
        <patternFill>
          <bgColor theme="5"/>
        </patternFill>
      </fill>
    </dxf>
    <dxf>
      <font>
        <color rgb="FF99CC00"/>
      </font>
      <fill>
        <patternFill>
          <bgColor rgb="FF92D050"/>
        </patternFill>
      </fill>
    </dxf>
    <dxf>
      <font>
        <color theme="8"/>
      </font>
      <fill>
        <patternFill>
          <bgColor theme="8"/>
        </patternFill>
      </fill>
    </dxf>
    <dxf>
      <font>
        <color rgb="FFC00000"/>
      </font>
      <fill>
        <patternFill>
          <bgColor rgb="FFC00000"/>
        </patternFill>
      </fill>
    </dxf>
    <dxf>
      <font>
        <color theme="5"/>
      </font>
      <fill>
        <patternFill>
          <bgColor theme="5"/>
        </patternFill>
      </fill>
    </dxf>
    <dxf>
      <font>
        <color theme="8"/>
      </font>
      <fill>
        <patternFill>
          <bgColor theme="8"/>
        </patternFill>
      </fill>
    </dxf>
    <dxf>
      <font>
        <color rgb="FFC00000"/>
      </font>
      <fill>
        <patternFill>
          <bgColor rgb="FFC00000"/>
        </patternFill>
      </fill>
    </dxf>
    <dxf>
      <font>
        <color theme="5"/>
      </font>
      <fill>
        <patternFill>
          <bgColor theme="5"/>
        </patternFill>
      </fill>
    </dxf>
    <dxf>
      <font>
        <color theme="8"/>
      </font>
      <fill>
        <patternFill>
          <bgColor theme="8"/>
        </patternFill>
      </fill>
    </dxf>
    <dxf>
      <font>
        <color rgb="FFC00000"/>
      </font>
      <fill>
        <patternFill>
          <bgColor rgb="FFC00000"/>
        </patternFill>
      </fill>
    </dxf>
    <dxf>
      <font>
        <color theme="5"/>
      </font>
      <fill>
        <patternFill>
          <bgColor theme="5"/>
        </patternFill>
      </fill>
    </dxf>
    <dxf>
      <font>
        <color theme="8"/>
      </font>
      <fill>
        <patternFill>
          <bgColor theme="8"/>
        </patternFill>
      </fill>
    </dxf>
    <dxf>
      <font>
        <color rgb="FFC00000"/>
      </font>
      <fill>
        <patternFill>
          <bgColor rgb="FFC00000"/>
        </patternFill>
      </fill>
    </dxf>
    <dxf>
      <font>
        <color theme="5"/>
      </font>
      <fill>
        <patternFill>
          <bgColor theme="5"/>
        </patternFill>
      </fill>
    </dxf>
    <dxf>
      <font>
        <color theme="8"/>
      </font>
      <fill>
        <patternFill>
          <bgColor theme="8"/>
        </patternFill>
      </fill>
    </dxf>
    <dxf>
      <font>
        <color rgb="FFC00000"/>
      </font>
      <fill>
        <patternFill>
          <bgColor rgb="FFC00000"/>
        </patternFill>
      </fill>
    </dxf>
    <dxf>
      <font>
        <color theme="5"/>
      </font>
      <fill>
        <patternFill>
          <bgColor theme="5"/>
        </patternFill>
      </fill>
    </dxf>
    <dxf>
      <font>
        <color rgb="FF99CC00"/>
      </font>
      <fill>
        <patternFill>
          <bgColor rgb="FF92D050"/>
        </patternFill>
      </fill>
    </dxf>
    <dxf>
      <font>
        <color theme="8"/>
      </font>
      <fill>
        <patternFill>
          <bgColor theme="8"/>
        </patternFill>
      </fill>
    </dxf>
    <dxf>
      <font>
        <color rgb="FFC00000"/>
      </font>
      <fill>
        <patternFill>
          <bgColor rgb="FFC00000"/>
        </patternFill>
      </fill>
    </dxf>
    <dxf>
      <font>
        <color theme="5"/>
      </font>
      <fill>
        <patternFill>
          <bgColor theme="5"/>
        </patternFill>
      </fill>
    </dxf>
    <dxf>
      <font>
        <color rgb="FF99CC00"/>
      </font>
      <fill>
        <patternFill>
          <bgColor rgb="FF92D050"/>
        </patternFill>
      </fill>
    </dxf>
    <dxf>
      <font>
        <color theme="8"/>
      </font>
      <fill>
        <patternFill>
          <bgColor theme="8"/>
        </patternFill>
      </fill>
    </dxf>
    <dxf>
      <font>
        <color rgb="FFC00000"/>
      </font>
      <fill>
        <patternFill>
          <bgColor rgb="FFC00000"/>
        </patternFill>
      </fill>
    </dxf>
    <dxf>
      <font>
        <color theme="5"/>
      </font>
      <fill>
        <patternFill>
          <bgColor theme="5"/>
        </patternFill>
      </fill>
    </dxf>
    <dxf>
      <font>
        <color rgb="FF99CC00"/>
      </font>
      <fill>
        <patternFill>
          <bgColor rgb="FF92D050"/>
        </patternFill>
      </fill>
    </dxf>
    <dxf>
      <font>
        <color theme="8"/>
      </font>
      <fill>
        <patternFill>
          <bgColor theme="8"/>
        </patternFill>
      </fill>
    </dxf>
    <dxf>
      <font>
        <color rgb="FFC00000"/>
      </font>
      <fill>
        <patternFill>
          <bgColor rgb="FFC00000"/>
        </patternFill>
      </fill>
    </dxf>
    <dxf>
      <font>
        <color theme="5"/>
      </font>
      <fill>
        <patternFill>
          <bgColor theme="5"/>
        </patternFill>
      </fill>
    </dxf>
    <dxf>
      <font>
        <color rgb="FF99CC00"/>
      </font>
      <fill>
        <patternFill>
          <bgColor rgb="FF92D050"/>
        </patternFill>
      </fill>
    </dxf>
    <dxf>
      <font>
        <color theme="8"/>
      </font>
      <fill>
        <patternFill>
          <bgColor theme="8"/>
        </patternFill>
      </fill>
    </dxf>
    <dxf>
      <font>
        <color rgb="FFC00000"/>
      </font>
      <fill>
        <patternFill>
          <bgColor rgb="FFC00000"/>
        </patternFill>
      </fill>
    </dxf>
    <dxf>
      <font>
        <color theme="5"/>
      </font>
      <fill>
        <patternFill>
          <bgColor theme="5"/>
        </patternFill>
      </fill>
    </dxf>
    <dxf>
      <font>
        <color rgb="FF99CC00"/>
      </font>
      <fill>
        <patternFill>
          <bgColor rgb="FF92D050"/>
        </patternFill>
      </fill>
    </dxf>
    <dxf>
      <font>
        <color theme="8"/>
      </font>
      <fill>
        <patternFill>
          <bgColor theme="8"/>
        </patternFill>
      </fill>
    </dxf>
    <dxf>
      <font>
        <color rgb="FFC00000"/>
      </font>
      <fill>
        <patternFill>
          <bgColor rgb="FFC00000"/>
        </patternFill>
      </fill>
    </dxf>
    <dxf>
      <font>
        <color theme="5"/>
      </font>
      <fill>
        <patternFill>
          <bgColor theme="5"/>
        </patternFill>
      </fill>
    </dxf>
    <dxf>
      <font>
        <color rgb="FF99CC00"/>
      </font>
      <fill>
        <patternFill>
          <bgColor rgb="FF92D050"/>
        </patternFill>
      </fill>
    </dxf>
    <dxf>
      <font>
        <color theme="8"/>
      </font>
      <fill>
        <patternFill>
          <bgColor theme="8"/>
        </patternFill>
      </fill>
    </dxf>
    <dxf>
      <font>
        <color rgb="FFC00000"/>
      </font>
      <fill>
        <patternFill>
          <bgColor rgb="FFC00000"/>
        </patternFill>
      </fill>
    </dxf>
    <dxf>
      <font>
        <color theme="5"/>
      </font>
      <fill>
        <patternFill>
          <bgColor theme="5"/>
        </patternFill>
      </fill>
    </dxf>
    <dxf>
      <font>
        <color rgb="FF99CC00"/>
      </font>
      <fill>
        <patternFill>
          <bgColor rgb="FF92D050"/>
        </patternFill>
      </fill>
    </dxf>
    <dxf>
      <font>
        <color theme="8"/>
      </font>
      <fill>
        <patternFill>
          <bgColor theme="8"/>
        </patternFill>
      </fill>
    </dxf>
    <dxf>
      <font>
        <color rgb="FFC00000"/>
      </font>
      <fill>
        <patternFill>
          <bgColor rgb="FFC00000"/>
        </patternFill>
      </fill>
    </dxf>
    <dxf>
      <font>
        <color theme="5"/>
      </font>
      <fill>
        <patternFill>
          <bgColor theme="5"/>
        </patternFill>
      </fill>
    </dxf>
    <dxf>
      <font>
        <color rgb="FF99CC00"/>
      </font>
      <fill>
        <patternFill>
          <bgColor rgb="FF92D050"/>
        </patternFill>
      </fill>
    </dxf>
    <dxf>
      <font>
        <color theme="8"/>
      </font>
      <fill>
        <patternFill>
          <bgColor theme="8"/>
        </patternFill>
      </fill>
    </dxf>
    <dxf>
      <font>
        <color rgb="FFC00000"/>
      </font>
      <fill>
        <patternFill>
          <bgColor rgb="FFC00000"/>
        </patternFill>
      </fill>
    </dxf>
    <dxf>
      <font>
        <color theme="5"/>
      </font>
      <fill>
        <patternFill>
          <bgColor theme="5"/>
        </patternFill>
      </fill>
    </dxf>
    <dxf>
      <font>
        <color rgb="FF99CC00"/>
      </font>
      <fill>
        <patternFill>
          <bgColor rgb="FF92D050"/>
        </patternFill>
      </fill>
    </dxf>
    <dxf>
      <font>
        <color theme="8"/>
      </font>
      <fill>
        <patternFill>
          <bgColor theme="8"/>
        </patternFill>
      </fill>
    </dxf>
    <dxf>
      <font>
        <color rgb="FFC00000"/>
      </font>
      <fill>
        <patternFill>
          <bgColor rgb="FFC00000"/>
        </patternFill>
      </fill>
    </dxf>
    <dxf>
      <font>
        <color theme="5"/>
      </font>
      <fill>
        <patternFill>
          <bgColor theme="5"/>
        </patternFill>
      </fill>
    </dxf>
    <dxf>
      <font>
        <color rgb="FF99CC00"/>
      </font>
      <fill>
        <patternFill>
          <bgColor rgb="FF92D050"/>
        </patternFill>
      </fill>
    </dxf>
    <dxf>
      <font>
        <color theme="8"/>
      </font>
      <fill>
        <patternFill>
          <bgColor theme="8"/>
        </patternFill>
      </fill>
    </dxf>
    <dxf>
      <font>
        <color rgb="FFC00000"/>
      </font>
      <fill>
        <patternFill>
          <bgColor rgb="FFC00000"/>
        </patternFill>
      </fill>
    </dxf>
    <dxf>
      <font>
        <color theme="5"/>
      </font>
      <fill>
        <patternFill>
          <bgColor theme="5"/>
        </patternFill>
      </fill>
    </dxf>
    <dxf>
      <font>
        <color rgb="FF99CC00"/>
      </font>
      <fill>
        <patternFill>
          <bgColor rgb="FF92D050"/>
        </patternFill>
      </fill>
    </dxf>
    <dxf>
      <font>
        <color theme="8"/>
      </font>
      <fill>
        <patternFill>
          <bgColor theme="8"/>
        </patternFill>
      </fill>
    </dxf>
    <dxf>
      <font>
        <color rgb="FFC00000"/>
      </font>
      <fill>
        <patternFill>
          <bgColor rgb="FFC00000"/>
        </patternFill>
      </fill>
    </dxf>
    <dxf>
      <font>
        <color theme="5"/>
      </font>
      <fill>
        <patternFill>
          <bgColor theme="5"/>
        </patternFill>
      </fill>
    </dxf>
    <dxf>
      <font>
        <color rgb="FF99CC00"/>
      </font>
      <fill>
        <patternFill>
          <bgColor rgb="FF92D050"/>
        </patternFill>
      </fill>
    </dxf>
    <dxf>
      <font>
        <color theme="8"/>
      </font>
      <fill>
        <patternFill>
          <bgColor theme="8"/>
        </patternFill>
      </fill>
    </dxf>
    <dxf>
      <font>
        <color rgb="FFC00000"/>
      </font>
      <fill>
        <patternFill>
          <bgColor rgb="FFC00000"/>
        </patternFill>
      </fill>
    </dxf>
    <dxf>
      <font>
        <color theme="5"/>
      </font>
      <fill>
        <patternFill>
          <bgColor theme="5"/>
        </patternFill>
      </fill>
    </dxf>
    <dxf>
      <font>
        <color theme="8"/>
      </font>
      <fill>
        <patternFill>
          <bgColor theme="8"/>
        </patternFill>
      </fill>
    </dxf>
    <dxf>
      <font>
        <color rgb="FFC00000"/>
      </font>
      <fill>
        <patternFill>
          <bgColor rgb="FFC00000"/>
        </patternFill>
      </fill>
    </dxf>
    <dxf>
      <font>
        <color theme="5"/>
      </font>
      <fill>
        <patternFill>
          <bgColor theme="5"/>
        </patternFill>
      </fill>
    </dxf>
    <dxf>
      <font>
        <color rgb="FF99CC00"/>
      </font>
      <fill>
        <patternFill>
          <bgColor rgb="FF92D050"/>
        </patternFill>
      </fill>
    </dxf>
    <dxf>
      <font>
        <color theme="8"/>
      </font>
      <fill>
        <patternFill>
          <bgColor theme="8"/>
        </patternFill>
      </fill>
    </dxf>
    <dxf>
      <font>
        <color rgb="FFC00000"/>
      </font>
      <fill>
        <patternFill>
          <bgColor rgb="FFC00000"/>
        </patternFill>
      </fill>
    </dxf>
    <dxf>
      <font>
        <color theme="5"/>
      </font>
      <fill>
        <patternFill>
          <bgColor theme="5"/>
        </patternFill>
      </fill>
    </dxf>
    <dxf>
      <font>
        <color rgb="FF99CC00"/>
      </font>
      <fill>
        <patternFill>
          <bgColor rgb="FF92D050"/>
        </patternFill>
      </fill>
    </dxf>
    <dxf>
      <font>
        <color theme="8"/>
      </font>
      <fill>
        <patternFill>
          <bgColor theme="8"/>
        </patternFill>
      </fill>
    </dxf>
    <dxf>
      <font>
        <color rgb="FFC00000"/>
      </font>
      <fill>
        <patternFill>
          <bgColor rgb="FFC00000"/>
        </patternFill>
      </fill>
    </dxf>
    <dxf>
      <font>
        <color theme="5"/>
      </font>
      <fill>
        <patternFill>
          <bgColor theme="5"/>
        </patternFill>
      </fill>
    </dxf>
    <dxf>
      <font>
        <color rgb="FF99CC00"/>
      </font>
      <fill>
        <patternFill>
          <bgColor rgb="FF92D050"/>
        </patternFill>
      </fill>
    </dxf>
    <dxf>
      <font>
        <color theme="8"/>
      </font>
      <fill>
        <patternFill>
          <bgColor theme="8"/>
        </patternFill>
      </fill>
    </dxf>
    <dxf>
      <font>
        <color rgb="FFC00000"/>
      </font>
      <fill>
        <patternFill>
          <bgColor rgb="FFC00000"/>
        </patternFill>
      </fill>
    </dxf>
    <dxf>
      <font>
        <color theme="5"/>
      </font>
      <fill>
        <patternFill>
          <bgColor theme="5"/>
        </patternFill>
      </fill>
    </dxf>
    <dxf>
      <font>
        <color rgb="FF99CC00"/>
      </font>
      <fill>
        <patternFill>
          <bgColor rgb="FF92D050"/>
        </patternFill>
      </fill>
    </dxf>
    <dxf>
      <font>
        <color theme="8"/>
      </font>
      <fill>
        <patternFill>
          <bgColor theme="8"/>
        </patternFill>
      </fill>
    </dxf>
    <dxf>
      <font>
        <color rgb="FFC00000"/>
      </font>
      <fill>
        <patternFill>
          <bgColor rgb="FFC00000"/>
        </patternFill>
      </fill>
    </dxf>
    <dxf>
      <font>
        <color theme="5"/>
      </font>
      <fill>
        <patternFill>
          <bgColor theme="5"/>
        </patternFill>
      </fill>
    </dxf>
    <dxf>
      <font>
        <color rgb="FF99CC00"/>
      </font>
      <fill>
        <patternFill>
          <bgColor rgb="FF92D050"/>
        </patternFill>
      </fill>
    </dxf>
    <dxf>
      <font>
        <color theme="8"/>
      </font>
      <fill>
        <patternFill>
          <bgColor theme="8"/>
        </patternFill>
      </fill>
    </dxf>
    <dxf>
      <font>
        <color rgb="FFC00000"/>
      </font>
      <fill>
        <patternFill>
          <bgColor rgb="FFC00000"/>
        </patternFill>
      </fill>
    </dxf>
    <dxf>
      <font>
        <color theme="5"/>
      </font>
      <fill>
        <patternFill>
          <bgColor theme="5"/>
        </patternFill>
      </fill>
    </dxf>
    <dxf>
      <font>
        <color rgb="FF99CC00"/>
      </font>
      <fill>
        <patternFill>
          <bgColor rgb="FF92D050"/>
        </patternFill>
      </fill>
    </dxf>
    <dxf>
      <font>
        <color theme="8"/>
      </font>
      <fill>
        <patternFill>
          <bgColor theme="8"/>
        </patternFill>
      </fill>
    </dxf>
    <dxf>
      <font>
        <color rgb="FFC00000"/>
      </font>
      <fill>
        <patternFill>
          <bgColor rgb="FFC00000"/>
        </patternFill>
      </fill>
    </dxf>
    <dxf>
      <font>
        <color theme="5"/>
      </font>
      <fill>
        <patternFill>
          <bgColor theme="5"/>
        </patternFill>
      </fill>
    </dxf>
    <dxf>
      <font>
        <color rgb="FF99CC00"/>
      </font>
      <fill>
        <patternFill>
          <bgColor rgb="FF92D050"/>
        </patternFill>
      </fill>
    </dxf>
    <dxf>
      <font>
        <color theme="8"/>
      </font>
      <fill>
        <patternFill>
          <bgColor theme="8"/>
        </patternFill>
      </fill>
    </dxf>
    <dxf>
      <font>
        <color rgb="FFC00000"/>
      </font>
      <fill>
        <patternFill>
          <bgColor rgb="FFC00000"/>
        </patternFill>
      </fill>
    </dxf>
    <dxf>
      <font>
        <color theme="5"/>
      </font>
      <fill>
        <patternFill>
          <bgColor theme="5"/>
        </patternFill>
      </fill>
    </dxf>
    <dxf>
      <font>
        <color rgb="FF99CC00"/>
      </font>
      <fill>
        <patternFill>
          <bgColor rgb="FF92D050"/>
        </patternFill>
      </fill>
    </dxf>
    <dxf>
      <font>
        <color theme="8"/>
      </font>
      <fill>
        <patternFill>
          <bgColor theme="8"/>
        </patternFill>
      </fill>
    </dxf>
    <dxf>
      <font>
        <color rgb="FFC00000"/>
      </font>
      <fill>
        <patternFill>
          <bgColor rgb="FFC00000"/>
        </patternFill>
      </fill>
    </dxf>
    <dxf>
      <font>
        <color theme="5"/>
      </font>
      <fill>
        <patternFill>
          <bgColor theme="5"/>
        </patternFill>
      </fill>
    </dxf>
    <dxf>
      <font>
        <color rgb="FF99CC00"/>
      </font>
      <fill>
        <patternFill>
          <bgColor rgb="FF92D050"/>
        </patternFill>
      </fill>
    </dxf>
    <dxf>
      <font>
        <color theme="8"/>
      </font>
      <fill>
        <patternFill>
          <bgColor theme="8"/>
        </patternFill>
      </fill>
    </dxf>
    <dxf>
      <font>
        <color rgb="FFC00000"/>
      </font>
      <fill>
        <patternFill>
          <bgColor rgb="FFC00000"/>
        </patternFill>
      </fill>
    </dxf>
    <dxf>
      <font>
        <color theme="5"/>
      </font>
      <fill>
        <patternFill>
          <bgColor theme="5"/>
        </patternFill>
      </fill>
    </dxf>
    <dxf>
      <font>
        <color rgb="FF99CC00"/>
      </font>
      <fill>
        <patternFill>
          <bgColor rgb="FF92D050"/>
        </patternFill>
      </fill>
    </dxf>
    <dxf>
      <font>
        <color theme="8"/>
      </font>
      <fill>
        <patternFill>
          <bgColor theme="8"/>
        </patternFill>
      </fill>
    </dxf>
    <dxf>
      <font>
        <color rgb="FFC00000"/>
      </font>
      <fill>
        <patternFill>
          <bgColor rgb="FFC00000"/>
        </patternFill>
      </fill>
    </dxf>
    <dxf>
      <font>
        <color theme="5"/>
      </font>
      <fill>
        <patternFill>
          <bgColor theme="5"/>
        </patternFill>
      </fill>
    </dxf>
    <dxf>
      <font>
        <color rgb="FF99CC00"/>
      </font>
      <fill>
        <patternFill>
          <bgColor rgb="FF92D050"/>
        </patternFill>
      </fill>
    </dxf>
    <dxf>
      <font>
        <color theme="8"/>
      </font>
      <fill>
        <patternFill>
          <bgColor theme="8"/>
        </patternFill>
      </fill>
    </dxf>
    <dxf>
      <font>
        <color rgb="FFC00000"/>
      </font>
      <fill>
        <patternFill>
          <bgColor rgb="FFC00000"/>
        </patternFill>
      </fill>
    </dxf>
    <dxf>
      <font>
        <color theme="5"/>
      </font>
      <fill>
        <patternFill>
          <bgColor theme="5"/>
        </patternFill>
      </fill>
    </dxf>
    <dxf>
      <font>
        <color rgb="FF99CC00"/>
      </font>
      <fill>
        <patternFill>
          <bgColor rgb="FF92D050"/>
        </patternFill>
      </fill>
    </dxf>
    <dxf>
      <font>
        <color theme="8"/>
      </font>
      <fill>
        <patternFill>
          <bgColor theme="8"/>
        </patternFill>
      </fill>
    </dxf>
    <dxf>
      <font>
        <color rgb="FFC00000"/>
      </font>
      <fill>
        <patternFill>
          <bgColor rgb="FFC00000"/>
        </patternFill>
      </fill>
    </dxf>
    <dxf>
      <font>
        <color theme="5"/>
      </font>
      <fill>
        <patternFill>
          <bgColor theme="5"/>
        </patternFill>
      </fill>
    </dxf>
    <dxf>
      <font>
        <color rgb="FF99CC00"/>
      </font>
      <fill>
        <patternFill>
          <bgColor rgb="FF92D050"/>
        </patternFill>
      </fill>
    </dxf>
    <dxf>
      <font>
        <color theme="8"/>
      </font>
      <fill>
        <patternFill>
          <bgColor theme="8"/>
        </patternFill>
      </fill>
    </dxf>
    <dxf>
      <font>
        <color rgb="FFC00000"/>
      </font>
      <fill>
        <patternFill>
          <bgColor rgb="FFC00000"/>
        </patternFill>
      </fill>
    </dxf>
    <dxf>
      <font>
        <color theme="5"/>
      </font>
      <fill>
        <patternFill>
          <bgColor theme="5"/>
        </patternFill>
      </fill>
    </dxf>
    <dxf>
      <font>
        <color rgb="FF99CC00"/>
      </font>
      <fill>
        <patternFill>
          <bgColor rgb="FF92D050"/>
        </patternFill>
      </fill>
    </dxf>
    <dxf>
      <font>
        <color theme="8"/>
      </font>
      <fill>
        <patternFill>
          <bgColor theme="8"/>
        </patternFill>
      </fill>
    </dxf>
    <dxf>
      <font>
        <color rgb="FFC00000"/>
      </font>
      <fill>
        <patternFill>
          <bgColor rgb="FFC00000"/>
        </patternFill>
      </fill>
    </dxf>
    <dxf>
      <font>
        <color theme="5"/>
      </font>
      <fill>
        <patternFill>
          <bgColor theme="5"/>
        </patternFill>
      </fill>
    </dxf>
    <dxf>
      <font>
        <color rgb="FF99CC00"/>
      </font>
      <fill>
        <patternFill>
          <bgColor rgb="FF92D050"/>
        </patternFill>
      </fill>
    </dxf>
    <dxf>
      <font>
        <color theme="8"/>
      </font>
      <fill>
        <patternFill>
          <bgColor theme="8"/>
        </patternFill>
      </fill>
    </dxf>
    <dxf>
      <font>
        <color rgb="FFC00000"/>
      </font>
      <fill>
        <patternFill>
          <bgColor rgb="FFC00000"/>
        </patternFill>
      </fill>
    </dxf>
    <dxf>
      <font>
        <color theme="5"/>
      </font>
      <fill>
        <patternFill>
          <bgColor theme="5"/>
        </patternFill>
      </fill>
    </dxf>
    <dxf>
      <font>
        <color rgb="FF99CC00"/>
      </font>
      <fill>
        <patternFill>
          <bgColor rgb="FF92D050"/>
        </patternFill>
      </fill>
    </dxf>
    <dxf>
      <font>
        <color theme="8"/>
      </font>
      <fill>
        <patternFill>
          <bgColor theme="8"/>
        </patternFill>
      </fill>
    </dxf>
    <dxf>
      <font>
        <color rgb="FFC00000"/>
      </font>
      <fill>
        <patternFill>
          <bgColor rgb="FFC00000"/>
        </patternFill>
      </fill>
    </dxf>
    <dxf>
      <font>
        <color theme="5"/>
      </font>
      <fill>
        <patternFill>
          <bgColor theme="5"/>
        </patternFill>
      </fill>
    </dxf>
    <dxf>
      <font>
        <color rgb="FF99CC00"/>
      </font>
      <fill>
        <patternFill>
          <bgColor rgb="FF92D050"/>
        </patternFill>
      </fill>
    </dxf>
    <dxf>
      <font>
        <color theme="8"/>
      </font>
      <fill>
        <patternFill>
          <bgColor theme="8"/>
        </patternFill>
      </fill>
    </dxf>
    <dxf>
      <font>
        <color rgb="FFC00000"/>
      </font>
      <fill>
        <patternFill>
          <bgColor rgb="FFC00000"/>
        </patternFill>
      </fill>
    </dxf>
    <dxf>
      <font>
        <color theme="5"/>
      </font>
      <fill>
        <patternFill>
          <bgColor theme="5"/>
        </patternFill>
      </fill>
    </dxf>
    <dxf>
      <font>
        <color rgb="FF99CC00"/>
      </font>
      <fill>
        <patternFill>
          <bgColor rgb="FF92D050"/>
        </patternFill>
      </fill>
    </dxf>
    <dxf>
      <font>
        <color theme="8"/>
      </font>
      <fill>
        <patternFill>
          <bgColor theme="8"/>
        </patternFill>
      </fill>
    </dxf>
    <dxf>
      <font>
        <color rgb="FFC00000"/>
      </font>
      <fill>
        <patternFill>
          <bgColor rgb="FFC00000"/>
        </patternFill>
      </fill>
    </dxf>
    <dxf>
      <font>
        <color theme="5"/>
      </font>
      <fill>
        <patternFill>
          <bgColor theme="5"/>
        </patternFill>
      </fill>
    </dxf>
    <dxf>
      <font>
        <color rgb="FF99CC00"/>
      </font>
      <fill>
        <patternFill>
          <bgColor rgb="FF92D050"/>
        </patternFill>
      </fill>
    </dxf>
    <dxf>
      <font>
        <color theme="8"/>
      </font>
      <fill>
        <patternFill>
          <bgColor theme="8"/>
        </patternFill>
      </fill>
    </dxf>
    <dxf>
      <font>
        <color rgb="FFC00000"/>
      </font>
      <fill>
        <patternFill>
          <bgColor rgb="FFC00000"/>
        </patternFill>
      </fill>
    </dxf>
    <dxf>
      <font>
        <color theme="5"/>
      </font>
      <fill>
        <patternFill>
          <bgColor theme="5"/>
        </patternFill>
      </fill>
    </dxf>
    <dxf>
      <font>
        <color rgb="FF99CC00"/>
      </font>
      <fill>
        <patternFill>
          <bgColor rgb="FF92D050"/>
        </patternFill>
      </fill>
    </dxf>
    <dxf>
      <font>
        <color theme="8"/>
      </font>
      <fill>
        <patternFill>
          <bgColor theme="8"/>
        </patternFill>
      </fill>
    </dxf>
    <dxf>
      <font>
        <color rgb="FFC00000"/>
      </font>
      <fill>
        <patternFill>
          <bgColor rgb="FFC00000"/>
        </patternFill>
      </fill>
    </dxf>
    <dxf>
      <font>
        <color theme="5"/>
      </font>
      <fill>
        <patternFill>
          <bgColor theme="5"/>
        </patternFill>
      </fill>
    </dxf>
    <dxf>
      <font>
        <color rgb="FF99CC00"/>
      </font>
      <fill>
        <patternFill>
          <bgColor rgb="FF92D050"/>
        </patternFill>
      </fill>
    </dxf>
    <dxf>
      <font>
        <color theme="8"/>
      </font>
      <fill>
        <patternFill>
          <bgColor theme="8"/>
        </patternFill>
      </fill>
    </dxf>
    <dxf>
      <font>
        <color rgb="FFC00000"/>
      </font>
      <fill>
        <patternFill>
          <bgColor rgb="FFC00000"/>
        </patternFill>
      </fill>
    </dxf>
    <dxf>
      <font>
        <color theme="5"/>
      </font>
      <fill>
        <patternFill>
          <bgColor theme="5"/>
        </patternFill>
      </fill>
    </dxf>
    <dxf>
      <font>
        <color rgb="FF99CC00"/>
      </font>
      <fill>
        <patternFill>
          <bgColor rgb="FF92D050"/>
        </patternFill>
      </fill>
    </dxf>
    <dxf>
      <font>
        <color theme="8"/>
      </font>
      <fill>
        <patternFill>
          <bgColor theme="8"/>
        </patternFill>
      </fill>
    </dxf>
    <dxf>
      <font>
        <color rgb="FFC00000"/>
      </font>
      <fill>
        <patternFill>
          <bgColor rgb="FFC00000"/>
        </patternFill>
      </fill>
    </dxf>
    <dxf>
      <font>
        <color theme="5"/>
      </font>
      <fill>
        <patternFill>
          <bgColor theme="5"/>
        </patternFill>
      </fill>
    </dxf>
    <dxf>
      <font>
        <color rgb="FF99CC00"/>
      </font>
      <fill>
        <patternFill>
          <bgColor rgb="FF92D050"/>
        </patternFill>
      </fill>
    </dxf>
    <dxf>
      <font>
        <color theme="8"/>
      </font>
      <fill>
        <patternFill>
          <bgColor theme="8"/>
        </patternFill>
      </fill>
    </dxf>
    <dxf>
      <font>
        <color rgb="FFC00000"/>
      </font>
      <fill>
        <patternFill>
          <bgColor rgb="FFC00000"/>
        </patternFill>
      </fill>
    </dxf>
    <dxf>
      <font>
        <color theme="5"/>
      </font>
      <fill>
        <patternFill>
          <bgColor theme="5"/>
        </patternFill>
      </fill>
    </dxf>
    <dxf>
      <font>
        <color rgb="FF99CC00"/>
      </font>
      <fill>
        <patternFill>
          <bgColor rgb="FF92D050"/>
        </patternFill>
      </fill>
    </dxf>
    <dxf>
      <font>
        <color theme="8"/>
      </font>
      <fill>
        <patternFill>
          <bgColor theme="8"/>
        </patternFill>
      </fill>
    </dxf>
    <dxf>
      <font>
        <color rgb="FFC00000"/>
      </font>
      <fill>
        <patternFill>
          <bgColor rgb="FFC00000"/>
        </patternFill>
      </fill>
    </dxf>
    <dxf>
      <font>
        <color theme="5"/>
      </font>
      <fill>
        <patternFill>
          <bgColor theme="5"/>
        </patternFill>
      </fill>
    </dxf>
    <dxf>
      <font>
        <color rgb="FF99CC00"/>
      </font>
      <fill>
        <patternFill>
          <bgColor rgb="FF92D050"/>
        </patternFill>
      </fill>
    </dxf>
    <dxf>
      <font>
        <color theme="8"/>
      </font>
      <fill>
        <patternFill>
          <bgColor theme="8"/>
        </patternFill>
      </fill>
    </dxf>
    <dxf>
      <font>
        <color rgb="FFC00000"/>
      </font>
      <fill>
        <patternFill>
          <bgColor rgb="FFC00000"/>
        </patternFill>
      </fill>
    </dxf>
    <dxf>
      <font>
        <color theme="5"/>
      </font>
      <fill>
        <patternFill>
          <bgColor theme="5"/>
        </patternFill>
      </fill>
    </dxf>
    <dxf>
      <font>
        <color rgb="FF99CC00"/>
      </font>
      <fill>
        <patternFill>
          <bgColor rgb="FF92D050"/>
        </patternFill>
      </fill>
    </dxf>
    <dxf>
      <font>
        <color theme="8"/>
      </font>
      <fill>
        <patternFill>
          <bgColor theme="8"/>
        </patternFill>
      </fill>
    </dxf>
    <dxf>
      <font>
        <color rgb="FFC00000"/>
      </font>
      <fill>
        <patternFill>
          <bgColor rgb="FFC00000"/>
        </patternFill>
      </fill>
    </dxf>
    <dxf>
      <font>
        <color theme="5"/>
      </font>
      <fill>
        <patternFill>
          <bgColor theme="5"/>
        </patternFill>
      </fill>
    </dxf>
    <dxf>
      <font>
        <color rgb="FF99CC00"/>
      </font>
      <fill>
        <patternFill>
          <bgColor rgb="FF92D050"/>
        </patternFill>
      </fill>
    </dxf>
    <dxf>
      <font>
        <color theme="8"/>
      </font>
      <fill>
        <patternFill>
          <bgColor theme="8"/>
        </patternFill>
      </fill>
    </dxf>
    <dxf>
      <font>
        <color rgb="FFC00000"/>
      </font>
      <fill>
        <patternFill>
          <bgColor rgb="FFC00000"/>
        </patternFill>
      </fill>
    </dxf>
    <dxf>
      <font>
        <color theme="5"/>
      </font>
      <fill>
        <patternFill>
          <bgColor theme="5"/>
        </patternFill>
      </fill>
    </dxf>
    <dxf>
      <font>
        <color rgb="FF99CC00"/>
      </font>
      <fill>
        <patternFill>
          <bgColor rgb="FF92D050"/>
        </patternFill>
      </fill>
    </dxf>
    <dxf>
      <font>
        <color theme="8"/>
      </font>
      <fill>
        <patternFill>
          <bgColor theme="8"/>
        </patternFill>
      </fill>
    </dxf>
    <dxf>
      <font>
        <color rgb="FFC00000"/>
      </font>
      <fill>
        <patternFill>
          <bgColor rgb="FFC00000"/>
        </patternFill>
      </fill>
    </dxf>
    <dxf>
      <font>
        <color theme="5"/>
      </font>
      <fill>
        <patternFill>
          <bgColor theme="5"/>
        </patternFill>
      </fill>
    </dxf>
    <dxf>
      <font>
        <color rgb="FF99CC00"/>
      </font>
      <fill>
        <patternFill>
          <bgColor rgb="FF92D050"/>
        </patternFill>
      </fill>
    </dxf>
    <dxf>
      <font>
        <color theme="8"/>
      </font>
      <fill>
        <patternFill>
          <bgColor theme="8"/>
        </patternFill>
      </fill>
    </dxf>
    <dxf>
      <font>
        <color rgb="FFC00000"/>
      </font>
      <fill>
        <patternFill>
          <bgColor rgb="FFC00000"/>
        </patternFill>
      </fill>
    </dxf>
    <dxf>
      <font>
        <color theme="5"/>
      </font>
      <fill>
        <patternFill>
          <bgColor theme="5"/>
        </patternFill>
      </fill>
    </dxf>
    <dxf>
      <font>
        <color rgb="FF99CC00"/>
      </font>
      <fill>
        <patternFill>
          <bgColor rgb="FF92D050"/>
        </patternFill>
      </fill>
    </dxf>
    <dxf>
      <font>
        <color theme="8"/>
      </font>
      <fill>
        <patternFill>
          <bgColor theme="8"/>
        </patternFill>
      </fill>
    </dxf>
    <dxf>
      <font>
        <color rgb="FFC00000"/>
      </font>
      <fill>
        <patternFill>
          <bgColor rgb="FFC00000"/>
        </patternFill>
      </fill>
    </dxf>
    <dxf>
      <font>
        <color theme="5"/>
      </font>
      <fill>
        <patternFill>
          <bgColor theme="5"/>
        </patternFill>
      </fill>
    </dxf>
    <dxf>
      <font>
        <color rgb="FF99CC00"/>
      </font>
      <fill>
        <patternFill>
          <bgColor rgb="FF92D050"/>
        </patternFill>
      </fill>
    </dxf>
    <dxf>
      <font>
        <color theme="8"/>
      </font>
      <fill>
        <patternFill>
          <bgColor theme="8"/>
        </patternFill>
      </fill>
    </dxf>
    <dxf>
      <font>
        <color rgb="FFC00000"/>
      </font>
      <fill>
        <patternFill>
          <bgColor rgb="FFC00000"/>
        </patternFill>
      </fill>
    </dxf>
    <dxf>
      <font>
        <color theme="5"/>
      </font>
      <fill>
        <patternFill>
          <bgColor theme="5"/>
        </patternFill>
      </fill>
    </dxf>
    <dxf>
      <font>
        <color rgb="FF99CC00"/>
      </font>
      <fill>
        <patternFill>
          <bgColor rgb="FF92D050"/>
        </patternFill>
      </fill>
    </dxf>
    <dxf>
      <font>
        <color theme="8"/>
      </font>
      <fill>
        <patternFill>
          <bgColor theme="8"/>
        </patternFill>
      </fill>
    </dxf>
    <dxf>
      <font>
        <color rgb="FFC00000"/>
      </font>
      <fill>
        <patternFill>
          <bgColor rgb="FFC00000"/>
        </patternFill>
      </fill>
    </dxf>
    <dxf>
      <font>
        <color theme="5"/>
      </font>
      <fill>
        <patternFill>
          <bgColor theme="5"/>
        </patternFill>
      </fill>
    </dxf>
    <dxf>
      <font>
        <color rgb="FF99CC00"/>
      </font>
      <fill>
        <patternFill>
          <bgColor rgb="FF92D050"/>
        </patternFill>
      </fill>
    </dxf>
    <dxf>
      <font>
        <color theme="8"/>
      </font>
      <fill>
        <patternFill>
          <bgColor theme="8"/>
        </patternFill>
      </fill>
    </dxf>
    <dxf>
      <font>
        <color rgb="FFC00000"/>
      </font>
      <fill>
        <patternFill>
          <bgColor rgb="FFC00000"/>
        </patternFill>
      </fill>
    </dxf>
    <dxf>
      <font>
        <color theme="5"/>
      </font>
      <fill>
        <patternFill>
          <bgColor theme="5"/>
        </patternFill>
      </fill>
    </dxf>
    <dxf>
      <font>
        <color rgb="FF99CC00"/>
      </font>
      <fill>
        <patternFill>
          <bgColor rgb="FF92D050"/>
        </patternFill>
      </fill>
    </dxf>
    <dxf>
      <font>
        <color theme="8"/>
      </font>
      <fill>
        <patternFill>
          <bgColor theme="8"/>
        </patternFill>
      </fill>
    </dxf>
    <dxf>
      <font>
        <color rgb="FFC00000"/>
      </font>
      <fill>
        <patternFill>
          <bgColor rgb="FFC00000"/>
        </patternFill>
      </fill>
    </dxf>
    <dxf>
      <font>
        <color theme="5"/>
      </font>
      <fill>
        <patternFill>
          <bgColor theme="5"/>
        </patternFill>
      </fill>
    </dxf>
    <dxf>
      <font>
        <color rgb="FF99CC00"/>
      </font>
      <fill>
        <patternFill>
          <bgColor rgb="FF92D050"/>
        </patternFill>
      </fill>
    </dxf>
    <dxf>
      <font>
        <color theme="8"/>
      </font>
      <fill>
        <patternFill>
          <bgColor theme="8"/>
        </patternFill>
      </fill>
    </dxf>
    <dxf>
      <font>
        <color rgb="FFC00000"/>
      </font>
      <fill>
        <patternFill>
          <bgColor rgb="FFC00000"/>
        </patternFill>
      </fill>
    </dxf>
    <dxf>
      <font>
        <color theme="5"/>
      </font>
      <fill>
        <patternFill>
          <bgColor theme="5"/>
        </patternFill>
      </fill>
    </dxf>
    <dxf>
      <font>
        <color rgb="FF99CC00"/>
      </font>
      <fill>
        <patternFill>
          <bgColor rgb="FF92D050"/>
        </patternFill>
      </fill>
    </dxf>
    <dxf>
      <font>
        <color theme="8"/>
      </font>
      <fill>
        <patternFill>
          <bgColor theme="8"/>
        </patternFill>
      </fill>
    </dxf>
    <dxf>
      <font>
        <color rgb="FFC00000"/>
      </font>
      <fill>
        <patternFill>
          <bgColor rgb="FFC00000"/>
        </patternFill>
      </fill>
    </dxf>
    <dxf>
      <font>
        <color theme="5"/>
      </font>
      <fill>
        <patternFill>
          <bgColor theme="5"/>
        </patternFill>
      </fill>
    </dxf>
    <dxf>
      <font>
        <color rgb="FF99CC00"/>
      </font>
      <fill>
        <patternFill>
          <bgColor rgb="FF92D050"/>
        </patternFill>
      </fill>
    </dxf>
    <dxf>
      <font>
        <color theme="8"/>
      </font>
      <fill>
        <patternFill>
          <bgColor theme="8"/>
        </patternFill>
      </fill>
    </dxf>
    <dxf>
      <font>
        <color rgb="FFC00000"/>
      </font>
      <fill>
        <patternFill>
          <bgColor rgb="FFC00000"/>
        </patternFill>
      </fill>
    </dxf>
    <dxf>
      <font>
        <color theme="5"/>
      </font>
      <fill>
        <patternFill>
          <bgColor theme="5"/>
        </patternFill>
      </fill>
    </dxf>
    <dxf>
      <font>
        <color rgb="FF99CC00"/>
      </font>
      <fill>
        <patternFill>
          <bgColor rgb="FF92D050"/>
        </patternFill>
      </fill>
    </dxf>
    <dxf>
      <font>
        <color theme="8"/>
      </font>
      <fill>
        <patternFill>
          <bgColor theme="8"/>
        </patternFill>
      </fill>
    </dxf>
    <dxf>
      <font>
        <color rgb="FFC00000"/>
      </font>
      <fill>
        <patternFill>
          <bgColor rgb="FFC00000"/>
        </patternFill>
      </fill>
    </dxf>
    <dxf>
      <font>
        <color theme="5"/>
      </font>
      <fill>
        <patternFill>
          <bgColor theme="5"/>
        </patternFill>
      </fill>
    </dxf>
    <dxf>
      <font>
        <color rgb="FF99CC00"/>
      </font>
      <fill>
        <patternFill>
          <bgColor rgb="FF92D050"/>
        </patternFill>
      </fill>
    </dxf>
    <dxf>
      <font>
        <color theme="8"/>
      </font>
      <fill>
        <patternFill>
          <bgColor theme="8"/>
        </patternFill>
      </fill>
    </dxf>
    <dxf>
      <font>
        <color rgb="FFC00000"/>
      </font>
      <fill>
        <patternFill>
          <bgColor rgb="FFC00000"/>
        </patternFill>
      </fill>
    </dxf>
    <dxf>
      <font>
        <color theme="5"/>
      </font>
      <fill>
        <patternFill>
          <bgColor theme="5"/>
        </patternFill>
      </fill>
    </dxf>
    <dxf>
      <font>
        <color rgb="FF99CC00"/>
      </font>
      <fill>
        <patternFill>
          <bgColor rgb="FF92D050"/>
        </patternFill>
      </fill>
    </dxf>
    <dxf>
      <font>
        <color theme="8"/>
      </font>
      <fill>
        <patternFill>
          <bgColor theme="8"/>
        </patternFill>
      </fill>
    </dxf>
    <dxf>
      <font>
        <color rgb="FFC00000"/>
      </font>
      <fill>
        <patternFill>
          <bgColor rgb="FFC00000"/>
        </patternFill>
      </fill>
    </dxf>
    <dxf>
      <font>
        <color theme="5"/>
      </font>
      <fill>
        <patternFill>
          <bgColor theme="5"/>
        </patternFill>
      </fill>
    </dxf>
    <dxf>
      <font>
        <color rgb="FF99CC00"/>
      </font>
      <fill>
        <patternFill>
          <bgColor rgb="FF92D050"/>
        </patternFill>
      </fill>
    </dxf>
    <dxf>
      <font>
        <color theme="8"/>
      </font>
      <fill>
        <patternFill>
          <bgColor theme="8"/>
        </patternFill>
      </fill>
    </dxf>
    <dxf>
      <font>
        <color rgb="FFC00000"/>
      </font>
      <fill>
        <patternFill>
          <bgColor rgb="FFC00000"/>
        </patternFill>
      </fill>
    </dxf>
    <dxf>
      <font>
        <color theme="5"/>
      </font>
      <fill>
        <patternFill>
          <bgColor theme="5"/>
        </patternFill>
      </fill>
    </dxf>
    <dxf>
      <font>
        <color rgb="FF99CC00"/>
      </font>
      <fill>
        <patternFill>
          <bgColor rgb="FF92D050"/>
        </patternFill>
      </fill>
    </dxf>
    <dxf>
      <font>
        <color theme="8"/>
      </font>
      <fill>
        <patternFill>
          <bgColor theme="8"/>
        </patternFill>
      </fill>
    </dxf>
    <dxf>
      <font>
        <color rgb="FFC00000"/>
      </font>
      <fill>
        <patternFill>
          <bgColor rgb="FFC00000"/>
        </patternFill>
      </fill>
    </dxf>
    <dxf>
      <font>
        <color theme="5"/>
      </font>
      <fill>
        <patternFill>
          <bgColor theme="5"/>
        </patternFill>
      </fill>
    </dxf>
    <dxf>
      <font>
        <color rgb="FF99CC00"/>
      </font>
      <fill>
        <patternFill>
          <bgColor rgb="FF92D050"/>
        </patternFill>
      </fill>
    </dxf>
    <dxf>
      <font>
        <color theme="8"/>
      </font>
      <fill>
        <patternFill>
          <bgColor theme="8"/>
        </patternFill>
      </fill>
    </dxf>
    <dxf>
      <font>
        <color rgb="FFC00000"/>
      </font>
      <fill>
        <patternFill>
          <bgColor rgb="FFC00000"/>
        </patternFill>
      </fill>
    </dxf>
    <dxf>
      <font>
        <color theme="5"/>
      </font>
      <fill>
        <patternFill>
          <bgColor theme="5"/>
        </patternFill>
      </fill>
    </dxf>
    <dxf>
      <font>
        <color rgb="FF99CC00"/>
      </font>
      <fill>
        <patternFill>
          <bgColor rgb="FF92D050"/>
        </patternFill>
      </fill>
    </dxf>
    <dxf>
      <font>
        <color theme="8"/>
      </font>
      <fill>
        <patternFill>
          <bgColor theme="8"/>
        </patternFill>
      </fill>
    </dxf>
    <dxf>
      <font>
        <color rgb="FFC00000"/>
      </font>
      <fill>
        <patternFill>
          <bgColor rgb="FFC00000"/>
        </patternFill>
      </fill>
    </dxf>
    <dxf>
      <font>
        <color theme="5"/>
      </font>
      <fill>
        <patternFill>
          <bgColor theme="5"/>
        </patternFill>
      </fill>
    </dxf>
    <dxf>
      <font>
        <color rgb="FF99CC00"/>
      </font>
      <fill>
        <patternFill>
          <bgColor rgb="FF92D050"/>
        </patternFill>
      </fill>
    </dxf>
    <dxf>
      <font>
        <color theme="8"/>
      </font>
      <fill>
        <patternFill>
          <bgColor theme="8"/>
        </patternFill>
      </fill>
    </dxf>
    <dxf>
      <fill>
        <patternFill>
          <bgColor rgb="FFC00000"/>
        </patternFill>
      </fill>
    </dxf>
    <dxf>
      <fill>
        <patternFill>
          <bgColor theme="5"/>
        </patternFill>
      </fill>
    </dxf>
    <dxf>
      <fill>
        <patternFill>
          <bgColor rgb="FF92D050"/>
        </patternFill>
      </fill>
    </dxf>
    <dxf>
      <fill>
        <patternFill>
          <bgColor theme="8"/>
        </patternFill>
      </fill>
    </dxf>
    <dxf>
      <fill>
        <patternFill>
          <bgColor rgb="FFC00000"/>
        </patternFill>
      </fill>
    </dxf>
    <dxf>
      <fill>
        <patternFill>
          <bgColor theme="5"/>
        </patternFill>
      </fill>
    </dxf>
    <dxf>
      <fill>
        <patternFill>
          <bgColor rgb="FF92D050"/>
        </patternFill>
      </fill>
    </dxf>
    <dxf>
      <fill>
        <patternFill>
          <bgColor theme="8"/>
        </patternFill>
      </fill>
    </dxf>
    <dxf>
      <fill>
        <patternFill>
          <bgColor rgb="FFC00000"/>
        </patternFill>
      </fill>
    </dxf>
    <dxf>
      <fill>
        <patternFill>
          <bgColor theme="5"/>
        </patternFill>
      </fill>
    </dxf>
    <dxf>
      <fill>
        <patternFill>
          <bgColor rgb="FF92D050"/>
        </patternFill>
      </fill>
    </dxf>
    <dxf>
      <fill>
        <patternFill>
          <bgColor theme="8"/>
        </patternFill>
      </fill>
    </dxf>
    <dxf>
      <fill>
        <patternFill>
          <bgColor rgb="FFC00000"/>
        </patternFill>
      </fill>
    </dxf>
    <dxf>
      <fill>
        <patternFill>
          <bgColor theme="5"/>
        </patternFill>
      </fill>
    </dxf>
    <dxf>
      <fill>
        <patternFill>
          <bgColor rgb="FF92D050"/>
        </patternFill>
      </fill>
    </dxf>
    <dxf>
      <fill>
        <patternFill>
          <bgColor theme="8"/>
        </patternFill>
      </fill>
    </dxf>
    <dxf>
      <fill>
        <patternFill>
          <bgColor rgb="FFC00000"/>
        </patternFill>
      </fill>
    </dxf>
    <dxf>
      <fill>
        <patternFill>
          <bgColor theme="5"/>
        </patternFill>
      </fill>
    </dxf>
    <dxf>
      <fill>
        <patternFill>
          <bgColor rgb="FF92D050"/>
        </patternFill>
      </fill>
    </dxf>
    <dxf>
      <fill>
        <patternFill>
          <bgColor theme="8"/>
        </patternFill>
      </fill>
    </dxf>
    <dxf>
      <fill>
        <patternFill>
          <bgColor rgb="FFC00000"/>
        </patternFill>
      </fill>
    </dxf>
    <dxf>
      <fill>
        <patternFill>
          <bgColor theme="5"/>
        </patternFill>
      </fill>
    </dxf>
    <dxf>
      <fill>
        <patternFill>
          <bgColor rgb="FF92D050"/>
        </patternFill>
      </fill>
    </dxf>
    <dxf>
      <fill>
        <patternFill>
          <bgColor theme="8"/>
        </patternFill>
      </fill>
    </dxf>
    <dxf>
      <fill>
        <patternFill>
          <bgColor rgb="FFC00000"/>
        </patternFill>
      </fill>
    </dxf>
    <dxf>
      <fill>
        <patternFill>
          <bgColor theme="5"/>
        </patternFill>
      </fill>
    </dxf>
    <dxf>
      <fill>
        <patternFill>
          <bgColor rgb="FF92D050"/>
        </patternFill>
      </fill>
    </dxf>
    <dxf>
      <fill>
        <patternFill>
          <bgColor theme="8"/>
        </patternFill>
      </fill>
    </dxf>
    <dxf>
      <fill>
        <patternFill>
          <bgColor rgb="FFC00000"/>
        </patternFill>
      </fill>
    </dxf>
    <dxf>
      <fill>
        <patternFill>
          <bgColor theme="5"/>
        </patternFill>
      </fill>
    </dxf>
    <dxf>
      <fill>
        <patternFill>
          <bgColor rgb="FF92D050"/>
        </patternFill>
      </fill>
    </dxf>
    <dxf>
      <fill>
        <patternFill>
          <bgColor theme="8"/>
        </patternFill>
      </fill>
    </dxf>
    <dxf>
      <fill>
        <patternFill>
          <bgColor rgb="FFC00000"/>
        </patternFill>
      </fill>
    </dxf>
    <dxf>
      <fill>
        <patternFill>
          <bgColor theme="5"/>
        </patternFill>
      </fill>
    </dxf>
    <dxf>
      <fill>
        <patternFill>
          <bgColor rgb="FF92D050"/>
        </patternFill>
      </fill>
    </dxf>
    <dxf>
      <fill>
        <patternFill>
          <bgColor theme="8"/>
        </patternFill>
      </fill>
    </dxf>
    <dxf>
      <fill>
        <patternFill>
          <bgColor rgb="FFC00000"/>
        </patternFill>
      </fill>
    </dxf>
    <dxf>
      <fill>
        <patternFill>
          <bgColor theme="5"/>
        </patternFill>
      </fill>
    </dxf>
    <dxf>
      <fill>
        <patternFill>
          <bgColor rgb="FF92D050"/>
        </patternFill>
      </fill>
    </dxf>
    <dxf>
      <fill>
        <patternFill>
          <bgColor theme="8"/>
        </patternFill>
      </fill>
    </dxf>
    <dxf>
      <fill>
        <patternFill>
          <bgColor rgb="FFC00000"/>
        </patternFill>
      </fill>
    </dxf>
    <dxf>
      <fill>
        <patternFill>
          <bgColor theme="5"/>
        </patternFill>
      </fill>
    </dxf>
    <dxf>
      <fill>
        <patternFill>
          <bgColor rgb="FF92D050"/>
        </patternFill>
      </fill>
    </dxf>
    <dxf>
      <fill>
        <patternFill>
          <bgColor theme="8"/>
        </patternFill>
      </fill>
    </dxf>
    <dxf>
      <fill>
        <patternFill>
          <bgColor rgb="FFC00000"/>
        </patternFill>
      </fill>
    </dxf>
    <dxf>
      <fill>
        <patternFill>
          <bgColor theme="5"/>
        </patternFill>
      </fill>
    </dxf>
    <dxf>
      <fill>
        <patternFill>
          <bgColor rgb="FF92D050"/>
        </patternFill>
      </fill>
    </dxf>
    <dxf>
      <fill>
        <patternFill>
          <bgColor theme="8"/>
        </patternFill>
      </fill>
    </dxf>
    <dxf>
      <fill>
        <patternFill>
          <bgColor rgb="FFC00000"/>
        </patternFill>
      </fill>
    </dxf>
    <dxf>
      <fill>
        <patternFill>
          <bgColor theme="5"/>
        </patternFill>
      </fill>
    </dxf>
    <dxf>
      <fill>
        <patternFill>
          <bgColor rgb="FF92D050"/>
        </patternFill>
      </fill>
    </dxf>
    <dxf>
      <fill>
        <patternFill>
          <bgColor theme="8"/>
        </patternFill>
      </fill>
    </dxf>
    <dxf>
      <fill>
        <patternFill>
          <bgColor rgb="FFC00000"/>
        </patternFill>
      </fill>
    </dxf>
    <dxf>
      <fill>
        <patternFill>
          <bgColor theme="5"/>
        </patternFill>
      </fill>
    </dxf>
    <dxf>
      <fill>
        <patternFill>
          <bgColor rgb="FF92D050"/>
        </patternFill>
      </fill>
    </dxf>
    <dxf>
      <fill>
        <patternFill>
          <bgColor theme="8"/>
        </patternFill>
      </fill>
    </dxf>
    <dxf>
      <fill>
        <patternFill>
          <bgColor rgb="FFC00000"/>
        </patternFill>
      </fill>
    </dxf>
    <dxf>
      <fill>
        <patternFill>
          <bgColor theme="5"/>
        </patternFill>
      </fill>
    </dxf>
    <dxf>
      <fill>
        <patternFill>
          <bgColor rgb="FF92D050"/>
        </patternFill>
      </fill>
    </dxf>
    <dxf>
      <fill>
        <patternFill>
          <bgColor theme="8"/>
        </patternFill>
      </fill>
    </dxf>
    <dxf>
      <fill>
        <patternFill>
          <bgColor rgb="FFC00000"/>
        </patternFill>
      </fill>
    </dxf>
    <dxf>
      <fill>
        <patternFill>
          <bgColor theme="5"/>
        </patternFill>
      </fill>
    </dxf>
    <dxf>
      <fill>
        <patternFill>
          <bgColor rgb="FF92D050"/>
        </patternFill>
      </fill>
    </dxf>
    <dxf>
      <fill>
        <patternFill>
          <bgColor theme="8"/>
        </patternFill>
      </fill>
    </dxf>
    <dxf>
      <fill>
        <patternFill>
          <bgColor rgb="FFC00000"/>
        </patternFill>
      </fill>
    </dxf>
    <dxf>
      <fill>
        <patternFill>
          <bgColor theme="5"/>
        </patternFill>
      </fill>
    </dxf>
    <dxf>
      <fill>
        <patternFill>
          <bgColor rgb="FF92D050"/>
        </patternFill>
      </fill>
    </dxf>
    <dxf>
      <fill>
        <patternFill>
          <bgColor theme="8"/>
        </patternFill>
      </fill>
    </dxf>
    <dxf>
      <font>
        <color rgb="FFC00000"/>
      </font>
      <fill>
        <patternFill>
          <bgColor rgb="FFC00000"/>
        </patternFill>
      </fill>
    </dxf>
    <dxf>
      <font>
        <color theme="5"/>
      </font>
      <fill>
        <patternFill>
          <bgColor theme="5"/>
        </patternFill>
      </fill>
    </dxf>
    <dxf>
      <font>
        <color theme="8"/>
      </font>
      <fill>
        <patternFill>
          <bgColor theme="8"/>
        </patternFill>
      </fill>
    </dxf>
    <dxf>
      <font>
        <color rgb="FFC00000"/>
      </font>
      <fill>
        <patternFill>
          <bgColor rgb="FFC00000"/>
        </patternFill>
      </fill>
    </dxf>
    <dxf>
      <font>
        <color theme="5"/>
      </font>
      <fill>
        <patternFill>
          <bgColor theme="5"/>
        </patternFill>
      </fill>
    </dxf>
    <dxf>
      <font>
        <color theme="8"/>
      </font>
      <fill>
        <patternFill>
          <bgColor theme="8"/>
        </patternFill>
      </fill>
    </dxf>
    <dxf>
      <font>
        <color rgb="FFC00000"/>
      </font>
      <fill>
        <patternFill>
          <bgColor rgb="FFC00000"/>
        </patternFill>
      </fill>
    </dxf>
    <dxf>
      <font>
        <color theme="5"/>
      </font>
      <fill>
        <patternFill>
          <bgColor theme="5"/>
        </patternFill>
      </fill>
    </dxf>
    <dxf>
      <font>
        <color theme="8"/>
      </font>
      <fill>
        <patternFill>
          <bgColor theme="8"/>
        </patternFill>
      </fill>
    </dxf>
    <dxf>
      <font>
        <color rgb="FFC00000"/>
      </font>
      <fill>
        <patternFill>
          <bgColor rgb="FFC00000"/>
        </patternFill>
      </fill>
    </dxf>
    <dxf>
      <font>
        <color theme="5"/>
      </font>
      <fill>
        <patternFill>
          <bgColor theme="5"/>
        </patternFill>
      </fill>
    </dxf>
    <dxf>
      <font>
        <color rgb="FF99CC00"/>
      </font>
      <fill>
        <patternFill>
          <bgColor rgb="FF92D050"/>
        </patternFill>
      </fill>
    </dxf>
    <dxf>
      <font>
        <color theme="8"/>
      </font>
      <fill>
        <patternFill>
          <bgColor theme="8"/>
        </patternFill>
      </fill>
    </dxf>
    <dxf>
      <font>
        <color rgb="FFC00000"/>
      </font>
      <fill>
        <patternFill>
          <bgColor rgb="FFC00000"/>
        </patternFill>
      </fill>
    </dxf>
    <dxf>
      <font>
        <color theme="5"/>
      </font>
      <fill>
        <patternFill>
          <bgColor theme="5"/>
        </patternFill>
      </fill>
    </dxf>
    <dxf>
      <font>
        <color rgb="FF99CC00"/>
      </font>
      <fill>
        <patternFill>
          <bgColor rgb="FF92D050"/>
        </patternFill>
      </fill>
    </dxf>
    <dxf>
      <font>
        <color theme="8"/>
      </font>
      <fill>
        <patternFill>
          <bgColor theme="8"/>
        </patternFill>
      </fill>
    </dxf>
    <dxf>
      <font>
        <color rgb="FFC00000"/>
      </font>
      <fill>
        <patternFill>
          <bgColor rgb="FFC00000"/>
        </patternFill>
      </fill>
    </dxf>
    <dxf>
      <font>
        <color theme="5"/>
      </font>
      <fill>
        <patternFill>
          <bgColor theme="5"/>
        </patternFill>
      </fill>
    </dxf>
    <dxf>
      <font>
        <color rgb="FF99CC00"/>
      </font>
      <fill>
        <patternFill>
          <bgColor rgb="FF92D050"/>
        </patternFill>
      </fill>
    </dxf>
    <dxf>
      <font>
        <color theme="8"/>
      </font>
      <fill>
        <patternFill>
          <bgColor theme="8"/>
        </patternFill>
      </fill>
    </dxf>
    <dxf>
      <font>
        <color rgb="FFC00000"/>
      </font>
      <fill>
        <patternFill>
          <bgColor rgb="FFC00000"/>
        </patternFill>
      </fill>
    </dxf>
    <dxf>
      <font>
        <color theme="5"/>
      </font>
      <fill>
        <patternFill>
          <bgColor theme="5"/>
        </patternFill>
      </fill>
    </dxf>
    <dxf>
      <font>
        <color rgb="FF99CC00"/>
      </font>
      <fill>
        <patternFill>
          <bgColor rgb="FF92D050"/>
        </patternFill>
      </fill>
    </dxf>
    <dxf>
      <font>
        <color theme="8"/>
      </font>
      <fill>
        <patternFill>
          <bgColor theme="8"/>
        </patternFill>
      </fill>
    </dxf>
    <dxf>
      <font>
        <color rgb="FFC00000"/>
      </font>
      <fill>
        <patternFill>
          <bgColor rgb="FFC00000"/>
        </patternFill>
      </fill>
    </dxf>
    <dxf>
      <font>
        <color theme="5"/>
      </font>
      <fill>
        <patternFill>
          <bgColor theme="5"/>
        </patternFill>
      </fill>
    </dxf>
    <dxf>
      <font>
        <color rgb="FF99CC00"/>
      </font>
      <fill>
        <patternFill>
          <bgColor rgb="FF92D050"/>
        </patternFill>
      </fill>
    </dxf>
    <dxf>
      <font>
        <color theme="8"/>
      </font>
      <fill>
        <patternFill>
          <bgColor theme="8"/>
        </patternFill>
      </fill>
    </dxf>
    <dxf>
      <font>
        <color rgb="FFC00000"/>
      </font>
      <fill>
        <patternFill>
          <bgColor rgb="FFC00000"/>
        </patternFill>
      </fill>
    </dxf>
    <dxf>
      <font>
        <color theme="5"/>
      </font>
      <fill>
        <patternFill>
          <bgColor theme="5"/>
        </patternFill>
      </fill>
    </dxf>
    <dxf>
      <font>
        <color rgb="FF99CC00"/>
      </font>
      <fill>
        <patternFill>
          <bgColor rgb="FF92D050"/>
        </patternFill>
      </fill>
    </dxf>
    <dxf>
      <font>
        <color theme="8"/>
      </font>
      <fill>
        <patternFill>
          <bgColor theme="8"/>
        </patternFill>
      </fill>
    </dxf>
    <dxf>
      <font>
        <color rgb="FFC00000"/>
      </font>
      <fill>
        <patternFill>
          <bgColor rgb="FFC00000"/>
        </patternFill>
      </fill>
    </dxf>
    <dxf>
      <font>
        <color theme="5"/>
      </font>
      <fill>
        <patternFill>
          <bgColor theme="5"/>
        </patternFill>
      </fill>
    </dxf>
    <dxf>
      <font>
        <color rgb="FF99CC00"/>
      </font>
      <fill>
        <patternFill>
          <bgColor rgb="FF92D050"/>
        </patternFill>
      </fill>
    </dxf>
    <dxf>
      <font>
        <color theme="8"/>
      </font>
      <fill>
        <patternFill>
          <bgColor theme="8"/>
        </patternFill>
      </fill>
    </dxf>
    <dxf>
      <font>
        <color rgb="FFC00000"/>
      </font>
      <fill>
        <patternFill>
          <bgColor rgb="FFC00000"/>
        </patternFill>
      </fill>
    </dxf>
    <dxf>
      <font>
        <color theme="5"/>
      </font>
      <fill>
        <patternFill>
          <bgColor theme="5"/>
        </patternFill>
      </fill>
    </dxf>
    <dxf>
      <font>
        <color rgb="FF99CC00"/>
      </font>
      <fill>
        <patternFill>
          <bgColor rgb="FF92D050"/>
        </patternFill>
      </fill>
    </dxf>
    <dxf>
      <font>
        <color theme="8"/>
      </font>
      <fill>
        <patternFill>
          <bgColor theme="8"/>
        </patternFill>
      </fill>
    </dxf>
    <dxf>
      <font>
        <color rgb="FFC00000"/>
      </font>
      <fill>
        <patternFill>
          <bgColor rgb="FFC00000"/>
        </patternFill>
      </fill>
    </dxf>
    <dxf>
      <font>
        <color theme="5"/>
      </font>
      <fill>
        <patternFill>
          <bgColor theme="5"/>
        </patternFill>
      </fill>
    </dxf>
    <dxf>
      <font>
        <color rgb="FF99CC00"/>
      </font>
      <fill>
        <patternFill>
          <bgColor rgb="FF92D050"/>
        </patternFill>
      </fill>
    </dxf>
    <dxf>
      <font>
        <color theme="8"/>
      </font>
      <fill>
        <patternFill>
          <bgColor theme="8"/>
        </patternFill>
      </fill>
    </dxf>
    <dxf>
      <font>
        <color rgb="FFC00000"/>
      </font>
      <fill>
        <patternFill>
          <bgColor rgb="FFC00000"/>
        </patternFill>
      </fill>
    </dxf>
    <dxf>
      <font>
        <color theme="5"/>
      </font>
      <fill>
        <patternFill>
          <bgColor theme="5"/>
        </patternFill>
      </fill>
    </dxf>
    <dxf>
      <font>
        <color rgb="FF99CC00"/>
      </font>
      <fill>
        <patternFill>
          <bgColor rgb="FF92D050"/>
        </patternFill>
      </fill>
    </dxf>
    <dxf>
      <font>
        <color theme="8"/>
      </font>
      <fill>
        <patternFill>
          <bgColor theme="8"/>
        </patternFill>
      </fill>
    </dxf>
    <dxf>
      <font>
        <color rgb="FFC00000"/>
      </font>
      <fill>
        <patternFill>
          <bgColor rgb="FFC00000"/>
        </patternFill>
      </fill>
    </dxf>
    <dxf>
      <font>
        <color theme="5"/>
      </font>
      <fill>
        <patternFill>
          <bgColor theme="5"/>
        </patternFill>
      </fill>
    </dxf>
    <dxf>
      <font>
        <color rgb="FF99CC00"/>
      </font>
      <fill>
        <patternFill>
          <bgColor rgb="FF92D050"/>
        </patternFill>
      </fill>
    </dxf>
    <dxf>
      <font>
        <color theme="8"/>
      </font>
      <fill>
        <patternFill>
          <bgColor theme="8"/>
        </patternFill>
      </fill>
    </dxf>
    <dxf>
      <font>
        <color rgb="FFC00000"/>
      </font>
      <fill>
        <patternFill>
          <bgColor rgb="FFC00000"/>
        </patternFill>
      </fill>
    </dxf>
    <dxf>
      <font>
        <color theme="5"/>
      </font>
      <fill>
        <patternFill>
          <bgColor theme="5"/>
        </patternFill>
      </fill>
    </dxf>
    <dxf>
      <font>
        <color rgb="FF99CC00"/>
      </font>
      <fill>
        <patternFill>
          <bgColor rgb="FF92D050"/>
        </patternFill>
      </fill>
    </dxf>
    <dxf>
      <font>
        <color theme="8"/>
      </font>
      <fill>
        <patternFill>
          <bgColor theme="8"/>
        </patternFill>
      </fill>
    </dxf>
    <dxf>
      <font>
        <color rgb="FFC00000"/>
      </font>
      <fill>
        <patternFill>
          <bgColor rgb="FFC00000"/>
        </patternFill>
      </fill>
    </dxf>
    <dxf>
      <font>
        <color theme="5"/>
      </font>
      <fill>
        <patternFill>
          <bgColor theme="5"/>
        </patternFill>
      </fill>
    </dxf>
    <dxf>
      <font>
        <color rgb="FF99CC00"/>
      </font>
      <fill>
        <patternFill>
          <bgColor rgb="FF92D050"/>
        </patternFill>
      </fill>
    </dxf>
    <dxf>
      <font>
        <color theme="8"/>
      </font>
      <fill>
        <patternFill>
          <bgColor theme="8"/>
        </patternFill>
      </fill>
    </dxf>
    <dxf>
      <font>
        <color rgb="FFC00000"/>
      </font>
      <fill>
        <patternFill>
          <bgColor rgb="FFC00000"/>
        </patternFill>
      </fill>
    </dxf>
    <dxf>
      <font>
        <color theme="5"/>
      </font>
      <fill>
        <patternFill>
          <bgColor theme="5"/>
        </patternFill>
      </fill>
    </dxf>
    <dxf>
      <font>
        <color rgb="FF99CC00"/>
      </font>
      <fill>
        <patternFill>
          <bgColor rgb="FF92D050"/>
        </patternFill>
      </fill>
    </dxf>
    <dxf>
      <font>
        <color theme="8"/>
      </font>
      <fill>
        <patternFill>
          <bgColor theme="8"/>
        </patternFill>
      </fill>
    </dxf>
    <dxf>
      <font>
        <color rgb="FFC00000"/>
      </font>
      <fill>
        <patternFill>
          <bgColor rgb="FFC00000"/>
        </patternFill>
      </fill>
    </dxf>
    <dxf>
      <font>
        <color theme="5"/>
      </font>
      <fill>
        <patternFill>
          <bgColor theme="5"/>
        </patternFill>
      </fill>
    </dxf>
    <dxf>
      <font>
        <color rgb="FF99CC00"/>
      </font>
      <fill>
        <patternFill>
          <bgColor rgb="FF92D050"/>
        </patternFill>
      </fill>
    </dxf>
    <dxf>
      <font>
        <color theme="8"/>
      </font>
      <fill>
        <patternFill>
          <bgColor theme="8"/>
        </patternFill>
      </fill>
    </dxf>
    <dxf>
      <font>
        <color rgb="FFC00000"/>
      </font>
      <fill>
        <patternFill>
          <bgColor rgb="FFC00000"/>
        </patternFill>
      </fill>
    </dxf>
    <dxf>
      <font>
        <color theme="5"/>
      </font>
      <fill>
        <patternFill>
          <bgColor theme="5"/>
        </patternFill>
      </fill>
    </dxf>
    <dxf>
      <font>
        <color rgb="FF99CC00"/>
      </font>
      <fill>
        <patternFill>
          <bgColor rgb="FF92D050"/>
        </patternFill>
      </fill>
    </dxf>
    <dxf>
      <font>
        <color theme="8"/>
      </font>
      <fill>
        <patternFill>
          <bgColor theme="8"/>
        </patternFill>
      </fill>
    </dxf>
    <dxf>
      <font>
        <color rgb="FFC00000"/>
      </font>
      <fill>
        <patternFill>
          <bgColor rgb="FFC00000"/>
        </patternFill>
      </fill>
    </dxf>
    <dxf>
      <font>
        <color theme="5"/>
      </font>
      <fill>
        <patternFill>
          <bgColor theme="5"/>
        </patternFill>
      </fill>
    </dxf>
    <dxf>
      <font>
        <color rgb="FF99CC00"/>
      </font>
      <fill>
        <patternFill>
          <bgColor rgb="FF92D050"/>
        </patternFill>
      </fill>
    </dxf>
    <dxf>
      <font>
        <color theme="8"/>
      </font>
      <fill>
        <patternFill>
          <bgColor theme="8"/>
        </patternFill>
      </fill>
    </dxf>
    <dxf>
      <font>
        <color rgb="FFC00000"/>
      </font>
      <fill>
        <patternFill>
          <bgColor rgb="FFC00000"/>
        </patternFill>
      </fill>
    </dxf>
    <dxf>
      <font>
        <color theme="5"/>
      </font>
      <fill>
        <patternFill>
          <bgColor theme="5"/>
        </patternFill>
      </fill>
    </dxf>
    <dxf>
      <font>
        <color rgb="FF99CC00"/>
      </font>
      <fill>
        <patternFill>
          <bgColor rgb="FF92D050"/>
        </patternFill>
      </fill>
    </dxf>
    <dxf>
      <font>
        <color theme="8"/>
      </font>
      <fill>
        <patternFill>
          <bgColor theme="8"/>
        </patternFill>
      </fill>
    </dxf>
    <dxf>
      <font>
        <color rgb="FFC00000"/>
      </font>
      <fill>
        <patternFill>
          <bgColor rgb="FFC00000"/>
        </patternFill>
      </fill>
    </dxf>
    <dxf>
      <font>
        <color theme="5"/>
      </font>
      <fill>
        <patternFill>
          <bgColor theme="5"/>
        </patternFill>
      </fill>
    </dxf>
    <dxf>
      <font>
        <color rgb="FF99CC00"/>
      </font>
      <fill>
        <patternFill>
          <bgColor rgb="FF92D050"/>
        </patternFill>
      </fill>
    </dxf>
    <dxf>
      <font>
        <color theme="8"/>
      </font>
      <fill>
        <patternFill>
          <bgColor theme="8"/>
        </patternFill>
      </fill>
    </dxf>
    <dxf>
      <font>
        <color rgb="FFC00000"/>
      </font>
      <fill>
        <patternFill>
          <bgColor rgb="FFC00000"/>
        </patternFill>
      </fill>
    </dxf>
    <dxf>
      <font>
        <color theme="5"/>
      </font>
      <fill>
        <patternFill>
          <bgColor theme="5"/>
        </patternFill>
      </fill>
    </dxf>
    <dxf>
      <font>
        <color rgb="FF99CC00"/>
      </font>
      <fill>
        <patternFill>
          <bgColor rgb="FF92D050"/>
        </patternFill>
      </fill>
    </dxf>
    <dxf>
      <font>
        <color theme="8"/>
      </font>
      <fill>
        <patternFill>
          <bgColor theme="8"/>
        </patternFill>
      </fill>
    </dxf>
    <dxf>
      <font>
        <color rgb="FFC00000"/>
      </font>
      <fill>
        <patternFill>
          <bgColor rgb="FFC00000"/>
        </patternFill>
      </fill>
    </dxf>
    <dxf>
      <font>
        <color theme="5"/>
      </font>
      <fill>
        <patternFill>
          <bgColor theme="5"/>
        </patternFill>
      </fill>
    </dxf>
    <dxf>
      <font>
        <color rgb="FF99CC00"/>
      </font>
      <fill>
        <patternFill>
          <bgColor rgb="FF92D050"/>
        </patternFill>
      </fill>
    </dxf>
    <dxf>
      <font>
        <color theme="8"/>
      </font>
      <fill>
        <patternFill>
          <bgColor theme="8"/>
        </patternFill>
      </fill>
    </dxf>
    <dxf>
      <font>
        <color rgb="FFC00000"/>
      </font>
      <fill>
        <patternFill>
          <bgColor rgb="FFC00000"/>
        </patternFill>
      </fill>
    </dxf>
    <dxf>
      <font>
        <color theme="5"/>
      </font>
      <fill>
        <patternFill>
          <bgColor theme="5"/>
        </patternFill>
      </fill>
    </dxf>
    <dxf>
      <font>
        <color rgb="FF99CC00"/>
      </font>
      <fill>
        <patternFill>
          <bgColor rgb="FF92D050"/>
        </patternFill>
      </fill>
    </dxf>
    <dxf>
      <font>
        <color theme="8"/>
      </font>
      <fill>
        <patternFill>
          <bgColor theme="8"/>
        </patternFill>
      </fill>
    </dxf>
    <dxf>
      <font>
        <color rgb="FFC00000"/>
      </font>
      <fill>
        <patternFill>
          <bgColor rgb="FFC00000"/>
        </patternFill>
      </fill>
    </dxf>
    <dxf>
      <font>
        <color theme="5"/>
      </font>
      <fill>
        <patternFill>
          <bgColor theme="5"/>
        </patternFill>
      </fill>
    </dxf>
    <dxf>
      <font>
        <color rgb="FF99CC00"/>
      </font>
      <fill>
        <patternFill>
          <bgColor rgb="FF92D050"/>
        </patternFill>
      </fill>
    </dxf>
    <dxf>
      <font>
        <color theme="8"/>
      </font>
      <fill>
        <patternFill>
          <bgColor theme="8"/>
        </patternFill>
      </fill>
    </dxf>
    <dxf>
      <font>
        <color rgb="FFC00000"/>
      </font>
      <fill>
        <patternFill>
          <bgColor rgb="FFC00000"/>
        </patternFill>
      </fill>
    </dxf>
    <dxf>
      <font>
        <color theme="5"/>
      </font>
      <fill>
        <patternFill>
          <bgColor theme="5"/>
        </patternFill>
      </fill>
    </dxf>
    <dxf>
      <font>
        <color rgb="FF99CC00"/>
      </font>
      <fill>
        <patternFill>
          <bgColor rgb="FF92D050"/>
        </patternFill>
      </fill>
    </dxf>
    <dxf>
      <font>
        <color theme="8"/>
      </font>
      <fill>
        <patternFill>
          <bgColor theme="8"/>
        </patternFill>
      </fill>
    </dxf>
    <dxf>
      <font>
        <color rgb="FFC00000"/>
      </font>
      <fill>
        <patternFill>
          <bgColor rgb="FFC00000"/>
        </patternFill>
      </fill>
    </dxf>
    <dxf>
      <font>
        <color theme="5"/>
      </font>
      <fill>
        <patternFill>
          <bgColor theme="5"/>
        </patternFill>
      </fill>
    </dxf>
    <dxf>
      <font>
        <color rgb="FF99CC00"/>
      </font>
      <fill>
        <patternFill>
          <bgColor rgb="FF92D050"/>
        </patternFill>
      </fill>
    </dxf>
    <dxf>
      <font>
        <color theme="8"/>
      </font>
      <fill>
        <patternFill>
          <bgColor theme="8"/>
        </patternFill>
      </fill>
    </dxf>
    <dxf>
      <font>
        <color rgb="FFC00000"/>
      </font>
      <fill>
        <patternFill>
          <bgColor rgb="FFC00000"/>
        </patternFill>
      </fill>
    </dxf>
    <dxf>
      <font>
        <color theme="5"/>
      </font>
      <fill>
        <patternFill>
          <bgColor theme="5"/>
        </patternFill>
      </fill>
    </dxf>
    <dxf>
      <font>
        <color rgb="FF99CC00"/>
      </font>
      <fill>
        <patternFill>
          <bgColor rgb="FF92D050"/>
        </patternFill>
      </fill>
    </dxf>
    <dxf>
      <font>
        <color theme="8"/>
      </font>
      <fill>
        <patternFill>
          <bgColor theme="8"/>
        </patternFill>
      </fill>
    </dxf>
    <dxf>
      <font>
        <color rgb="FFC00000"/>
      </font>
      <fill>
        <patternFill>
          <bgColor rgb="FFC00000"/>
        </patternFill>
      </fill>
    </dxf>
    <dxf>
      <font>
        <color theme="5"/>
      </font>
      <fill>
        <patternFill>
          <bgColor theme="5"/>
        </patternFill>
      </fill>
    </dxf>
    <dxf>
      <font>
        <color rgb="FF99CC00"/>
      </font>
      <fill>
        <patternFill>
          <bgColor rgb="FF92D050"/>
        </patternFill>
      </fill>
    </dxf>
    <dxf>
      <font>
        <color theme="8"/>
      </font>
      <fill>
        <patternFill>
          <bgColor theme="8"/>
        </patternFill>
      </fill>
    </dxf>
    <dxf>
      <font>
        <color rgb="FFC00000"/>
      </font>
      <fill>
        <patternFill>
          <bgColor rgb="FFC00000"/>
        </patternFill>
      </fill>
    </dxf>
    <dxf>
      <font>
        <color theme="5"/>
      </font>
      <fill>
        <patternFill>
          <bgColor theme="5"/>
        </patternFill>
      </fill>
    </dxf>
    <dxf>
      <font>
        <color rgb="FF99CC00"/>
      </font>
      <fill>
        <patternFill>
          <bgColor rgb="FF92D050"/>
        </patternFill>
      </fill>
    </dxf>
    <dxf>
      <font>
        <color theme="8"/>
      </font>
      <fill>
        <patternFill>
          <bgColor theme="8"/>
        </patternFill>
      </fill>
    </dxf>
    <dxf>
      <font>
        <color rgb="FFC00000"/>
      </font>
      <fill>
        <patternFill>
          <bgColor rgb="FFC00000"/>
        </patternFill>
      </fill>
    </dxf>
    <dxf>
      <font>
        <color theme="5"/>
      </font>
      <fill>
        <patternFill>
          <bgColor theme="5"/>
        </patternFill>
      </fill>
    </dxf>
    <dxf>
      <font>
        <color rgb="FF99CC00"/>
      </font>
      <fill>
        <patternFill>
          <bgColor rgb="FF92D050"/>
        </patternFill>
      </fill>
    </dxf>
    <dxf>
      <font>
        <color theme="8"/>
      </font>
      <fill>
        <patternFill>
          <bgColor theme="8"/>
        </patternFill>
      </fill>
    </dxf>
    <dxf>
      <font>
        <color rgb="FFC00000"/>
      </font>
      <fill>
        <patternFill>
          <bgColor rgb="FFC00000"/>
        </patternFill>
      </fill>
    </dxf>
    <dxf>
      <font>
        <color theme="5"/>
      </font>
      <fill>
        <patternFill>
          <bgColor theme="5"/>
        </patternFill>
      </fill>
    </dxf>
    <dxf>
      <font>
        <color rgb="FF99CC00"/>
      </font>
      <fill>
        <patternFill>
          <bgColor rgb="FF92D050"/>
        </patternFill>
      </fill>
    </dxf>
    <dxf>
      <font>
        <color theme="8"/>
      </font>
      <fill>
        <patternFill>
          <bgColor theme="8"/>
        </patternFill>
      </fill>
    </dxf>
    <dxf>
      <font>
        <color rgb="FFC00000"/>
      </font>
      <fill>
        <patternFill>
          <bgColor rgb="FFC00000"/>
        </patternFill>
      </fill>
    </dxf>
    <dxf>
      <font>
        <color theme="5"/>
      </font>
      <fill>
        <patternFill>
          <bgColor theme="5"/>
        </patternFill>
      </fill>
    </dxf>
    <dxf>
      <font>
        <color rgb="FF99CC00"/>
      </font>
      <fill>
        <patternFill>
          <bgColor rgb="FF92D050"/>
        </patternFill>
      </fill>
    </dxf>
    <dxf>
      <font>
        <color theme="8"/>
      </font>
      <fill>
        <patternFill>
          <bgColor theme="8"/>
        </patternFill>
      </fill>
    </dxf>
    <dxf>
      <font>
        <color rgb="FFC00000"/>
      </font>
      <fill>
        <patternFill>
          <bgColor rgb="FFC00000"/>
        </patternFill>
      </fill>
    </dxf>
    <dxf>
      <font>
        <color theme="5"/>
      </font>
      <fill>
        <patternFill>
          <bgColor theme="5"/>
        </patternFill>
      </fill>
    </dxf>
    <dxf>
      <font>
        <color rgb="FF99CC00"/>
      </font>
      <fill>
        <patternFill>
          <bgColor rgb="FF92D050"/>
        </patternFill>
      </fill>
    </dxf>
    <dxf>
      <font>
        <color theme="8"/>
      </font>
      <fill>
        <patternFill>
          <bgColor theme="8"/>
        </patternFill>
      </fill>
    </dxf>
    <dxf>
      <font>
        <color rgb="FFC00000"/>
      </font>
      <fill>
        <patternFill>
          <bgColor rgb="FFC00000"/>
        </patternFill>
      </fill>
    </dxf>
    <dxf>
      <font>
        <color theme="5"/>
      </font>
      <fill>
        <patternFill>
          <bgColor theme="5"/>
        </patternFill>
      </fill>
    </dxf>
    <dxf>
      <font>
        <color rgb="FF99CC00"/>
      </font>
      <fill>
        <patternFill>
          <bgColor rgb="FF92D050"/>
        </patternFill>
      </fill>
    </dxf>
    <dxf>
      <font>
        <color theme="8"/>
      </font>
      <fill>
        <patternFill>
          <bgColor theme="8"/>
        </patternFill>
      </fill>
    </dxf>
    <dxf>
      <font>
        <color rgb="FFC00000"/>
      </font>
      <fill>
        <patternFill>
          <bgColor rgb="FFC00000"/>
        </patternFill>
      </fill>
    </dxf>
    <dxf>
      <font>
        <color theme="5"/>
      </font>
      <fill>
        <patternFill>
          <bgColor theme="5"/>
        </patternFill>
      </fill>
    </dxf>
    <dxf>
      <font>
        <color rgb="FF99CC00"/>
      </font>
      <fill>
        <patternFill>
          <bgColor rgb="FF92D050"/>
        </patternFill>
      </fill>
    </dxf>
    <dxf>
      <font>
        <color theme="8"/>
      </font>
      <fill>
        <patternFill>
          <bgColor theme="8"/>
        </patternFill>
      </fill>
    </dxf>
    <dxf>
      <font>
        <color rgb="FFC00000"/>
      </font>
      <fill>
        <patternFill>
          <bgColor rgb="FFC00000"/>
        </patternFill>
      </fill>
    </dxf>
    <dxf>
      <font>
        <color theme="5"/>
      </font>
      <fill>
        <patternFill>
          <bgColor theme="5"/>
        </patternFill>
      </fill>
    </dxf>
    <dxf>
      <font>
        <color rgb="FF99CC00"/>
      </font>
      <fill>
        <patternFill>
          <bgColor rgb="FF92D050"/>
        </patternFill>
      </fill>
    </dxf>
    <dxf>
      <font>
        <color theme="8"/>
      </font>
      <fill>
        <patternFill>
          <bgColor theme="8"/>
        </patternFill>
      </fill>
    </dxf>
    <dxf>
      <font>
        <color rgb="FFC00000"/>
      </font>
      <fill>
        <patternFill>
          <bgColor rgb="FFC00000"/>
        </patternFill>
      </fill>
    </dxf>
    <dxf>
      <font>
        <color theme="5"/>
      </font>
      <fill>
        <patternFill>
          <bgColor theme="5"/>
        </patternFill>
      </fill>
    </dxf>
    <dxf>
      <font>
        <color rgb="FF99CC00"/>
      </font>
      <fill>
        <patternFill>
          <bgColor rgb="FF92D050"/>
        </patternFill>
      </fill>
    </dxf>
    <dxf>
      <font>
        <color theme="8"/>
      </font>
      <fill>
        <patternFill>
          <bgColor theme="8"/>
        </patternFill>
      </fill>
    </dxf>
    <dxf>
      <font>
        <color rgb="FFC00000"/>
      </font>
      <fill>
        <patternFill>
          <bgColor rgb="FFC00000"/>
        </patternFill>
      </fill>
    </dxf>
    <dxf>
      <font>
        <color rgb="FF99CC00"/>
      </font>
      <fill>
        <patternFill>
          <bgColor rgb="FF92D050"/>
        </patternFill>
      </fill>
    </dxf>
    <dxf>
      <font>
        <color theme="8"/>
      </font>
      <fill>
        <patternFill>
          <bgColor theme="8"/>
        </patternFill>
      </fill>
    </dxf>
    <dxf>
      <font>
        <color rgb="FFC00000"/>
      </font>
      <fill>
        <patternFill>
          <bgColor rgb="FFC00000"/>
        </patternFill>
      </fill>
    </dxf>
    <dxf>
      <font>
        <color rgb="FF99CC00"/>
      </font>
      <fill>
        <patternFill>
          <bgColor rgb="FF92D050"/>
        </patternFill>
      </fill>
    </dxf>
    <dxf>
      <font>
        <color theme="8"/>
      </font>
      <fill>
        <patternFill>
          <bgColor theme="8"/>
        </patternFill>
      </fill>
    </dxf>
    <dxf>
      <font>
        <color rgb="FFC00000"/>
      </font>
      <fill>
        <patternFill>
          <bgColor rgb="FFC00000"/>
        </patternFill>
      </fill>
    </dxf>
    <dxf>
      <font>
        <color theme="5"/>
      </font>
      <fill>
        <patternFill>
          <bgColor theme="5"/>
        </patternFill>
      </fill>
    </dxf>
    <dxf>
      <font>
        <color rgb="FF99CC00"/>
      </font>
      <fill>
        <patternFill>
          <bgColor rgb="FF92D050"/>
        </patternFill>
      </fill>
    </dxf>
    <dxf>
      <font>
        <color theme="8"/>
      </font>
      <fill>
        <patternFill>
          <bgColor theme="8"/>
        </patternFill>
      </fill>
    </dxf>
    <dxf>
      <font>
        <color rgb="FFC00000"/>
      </font>
      <fill>
        <patternFill>
          <bgColor rgb="FFC00000"/>
        </patternFill>
      </fill>
    </dxf>
    <dxf>
      <font>
        <color rgb="FF99CC00"/>
      </font>
      <fill>
        <patternFill>
          <bgColor rgb="FF92D050"/>
        </patternFill>
      </fill>
    </dxf>
    <dxf>
      <font>
        <color theme="8"/>
      </font>
      <fill>
        <patternFill>
          <bgColor theme="8"/>
        </patternFill>
      </fill>
    </dxf>
    <dxf>
      <font>
        <color rgb="FFC00000"/>
      </font>
      <fill>
        <patternFill>
          <bgColor rgb="FFC00000"/>
        </patternFill>
      </fill>
    </dxf>
    <dxf>
      <font>
        <color theme="5"/>
      </font>
      <fill>
        <patternFill>
          <bgColor theme="5"/>
        </patternFill>
      </fill>
    </dxf>
    <dxf>
      <font>
        <color theme="8"/>
      </font>
      <fill>
        <patternFill>
          <bgColor theme="8"/>
        </patternFill>
      </fill>
    </dxf>
    <dxf>
      <font>
        <color rgb="FFC00000"/>
      </font>
      <fill>
        <patternFill>
          <bgColor rgb="FFC00000"/>
        </patternFill>
      </fill>
    </dxf>
    <dxf>
      <font>
        <color rgb="FF99CC00"/>
      </font>
      <fill>
        <patternFill>
          <bgColor rgb="FF92D050"/>
        </patternFill>
      </fill>
    </dxf>
    <dxf>
      <font>
        <color theme="8"/>
      </font>
      <fill>
        <patternFill>
          <bgColor theme="8"/>
        </patternFill>
      </fill>
    </dxf>
    <dxf>
      <font>
        <color rgb="FFC00000"/>
      </font>
      <fill>
        <patternFill>
          <bgColor rgb="FFC00000"/>
        </patternFill>
      </fill>
    </dxf>
    <dxf>
      <font>
        <color rgb="FF99CC00"/>
      </font>
      <fill>
        <patternFill>
          <bgColor rgb="FF92D050"/>
        </patternFill>
      </fill>
    </dxf>
    <dxf>
      <font>
        <color theme="8"/>
      </font>
      <fill>
        <patternFill>
          <bgColor theme="8"/>
        </patternFill>
      </fill>
    </dxf>
    <dxf>
      <font>
        <color rgb="FFC00000"/>
      </font>
      <fill>
        <patternFill>
          <bgColor rgb="FFC00000"/>
        </patternFill>
      </fill>
    </dxf>
    <dxf>
      <font>
        <color rgb="FF99CC00"/>
      </font>
      <fill>
        <patternFill>
          <bgColor rgb="FF92D050"/>
        </patternFill>
      </fill>
    </dxf>
    <dxf>
      <font>
        <color theme="8"/>
      </font>
      <fill>
        <patternFill>
          <bgColor theme="8"/>
        </patternFill>
      </fill>
    </dxf>
    <dxf>
      <font>
        <color rgb="FFC00000"/>
      </font>
      <fill>
        <patternFill>
          <bgColor rgb="FFC00000"/>
        </patternFill>
      </fill>
    </dxf>
    <dxf>
      <font>
        <color rgb="FF99CC00"/>
      </font>
      <fill>
        <patternFill>
          <bgColor rgb="FF92D050"/>
        </patternFill>
      </fill>
    </dxf>
    <dxf>
      <font>
        <color theme="8"/>
      </font>
      <fill>
        <patternFill>
          <bgColor theme="8"/>
        </patternFill>
      </fill>
    </dxf>
    <dxf>
      <font>
        <color rgb="FFC00000"/>
      </font>
      <fill>
        <patternFill>
          <bgColor rgb="FFC00000"/>
        </patternFill>
      </fill>
    </dxf>
    <dxf>
      <font>
        <color rgb="FF99CC00"/>
      </font>
      <fill>
        <patternFill>
          <bgColor rgb="FF92D050"/>
        </patternFill>
      </fill>
    </dxf>
    <dxf>
      <font>
        <color theme="8"/>
      </font>
      <fill>
        <patternFill>
          <bgColor theme="8"/>
        </patternFill>
      </fill>
    </dxf>
    <dxf>
      <font>
        <color rgb="FFC00000"/>
      </font>
      <fill>
        <patternFill>
          <bgColor rgb="FFC00000"/>
        </patternFill>
      </fill>
    </dxf>
    <dxf>
      <font>
        <color rgb="FF99CC00"/>
      </font>
      <fill>
        <patternFill>
          <bgColor rgb="FF92D050"/>
        </patternFill>
      </fill>
    </dxf>
    <dxf>
      <font>
        <color theme="8"/>
      </font>
      <fill>
        <patternFill>
          <bgColor theme="8"/>
        </patternFill>
      </fill>
    </dxf>
    <dxf>
      <font>
        <color rgb="FFC00000"/>
      </font>
      <fill>
        <patternFill>
          <bgColor rgb="FFC00000"/>
        </patternFill>
      </fill>
    </dxf>
    <dxf>
      <font>
        <color rgb="FF99CC00"/>
      </font>
      <fill>
        <patternFill>
          <bgColor rgb="FF92D050"/>
        </patternFill>
      </fill>
    </dxf>
    <dxf>
      <font>
        <color theme="8"/>
      </font>
      <fill>
        <patternFill>
          <bgColor theme="8"/>
        </patternFill>
      </fill>
    </dxf>
    <dxf>
      <font>
        <color rgb="FFC00000"/>
      </font>
      <fill>
        <patternFill>
          <bgColor rgb="FFC00000"/>
        </patternFill>
      </fill>
    </dxf>
    <dxf>
      <font>
        <color rgb="FF99CC00"/>
      </font>
      <fill>
        <patternFill>
          <bgColor rgb="FF92D050"/>
        </patternFill>
      </fill>
    </dxf>
    <dxf>
      <font>
        <color theme="8"/>
      </font>
      <fill>
        <patternFill>
          <bgColor theme="8"/>
        </patternFill>
      </fill>
    </dxf>
    <dxf>
      <font>
        <color rgb="FFC00000"/>
      </font>
      <fill>
        <patternFill>
          <bgColor rgb="FFC00000"/>
        </patternFill>
      </fill>
    </dxf>
    <dxf>
      <font>
        <color theme="5"/>
      </font>
      <fill>
        <patternFill>
          <bgColor theme="5"/>
        </patternFill>
      </fill>
    </dxf>
    <dxf>
      <font>
        <color rgb="FF99CC00"/>
      </font>
      <fill>
        <patternFill>
          <bgColor rgb="FF92D050"/>
        </patternFill>
      </fill>
    </dxf>
    <dxf>
      <font>
        <color theme="8"/>
      </font>
      <fill>
        <patternFill>
          <bgColor theme="8"/>
        </patternFill>
      </fill>
    </dxf>
    <dxf>
      <font>
        <color rgb="FFC00000"/>
      </font>
      <fill>
        <patternFill>
          <bgColor rgb="FFC00000"/>
        </patternFill>
      </fill>
    </dxf>
    <dxf>
      <font>
        <color theme="5"/>
      </font>
      <fill>
        <patternFill>
          <bgColor theme="5"/>
        </patternFill>
      </fill>
    </dxf>
    <dxf>
      <font>
        <color rgb="FF99CC00"/>
      </font>
      <fill>
        <patternFill>
          <bgColor rgb="FF92D050"/>
        </patternFill>
      </fill>
    </dxf>
    <dxf>
      <font>
        <color theme="8"/>
      </font>
      <fill>
        <patternFill>
          <bgColor theme="8"/>
        </patternFill>
      </fill>
    </dxf>
    <dxf>
      <font>
        <color rgb="FFC00000"/>
      </font>
      <fill>
        <patternFill>
          <bgColor rgb="FFC00000"/>
        </patternFill>
      </fill>
    </dxf>
    <dxf>
      <font>
        <color theme="5"/>
      </font>
      <fill>
        <patternFill>
          <bgColor theme="5"/>
        </patternFill>
      </fill>
    </dxf>
    <dxf>
      <font>
        <color rgb="FF99CC00"/>
      </font>
      <fill>
        <patternFill>
          <bgColor rgb="FF92D050"/>
        </patternFill>
      </fill>
    </dxf>
    <dxf>
      <font>
        <color theme="8"/>
      </font>
      <fill>
        <patternFill>
          <bgColor theme="8"/>
        </patternFill>
      </fill>
    </dxf>
    <dxf>
      <font>
        <color rgb="FFC00000"/>
      </font>
      <fill>
        <patternFill>
          <bgColor rgb="FFC00000"/>
        </patternFill>
      </fill>
    </dxf>
    <dxf>
      <font>
        <color theme="5"/>
      </font>
      <fill>
        <patternFill>
          <bgColor theme="5"/>
        </patternFill>
      </fill>
    </dxf>
    <dxf>
      <font>
        <color rgb="FF99CC00"/>
      </font>
      <fill>
        <patternFill>
          <bgColor rgb="FF92D050"/>
        </patternFill>
      </fill>
    </dxf>
    <dxf>
      <font>
        <color theme="8"/>
      </font>
      <fill>
        <patternFill>
          <bgColor theme="8"/>
        </patternFill>
      </fill>
    </dxf>
    <dxf>
      <font>
        <color rgb="FFC00000"/>
      </font>
      <fill>
        <patternFill>
          <bgColor rgb="FFC00000"/>
        </patternFill>
      </fill>
    </dxf>
    <dxf>
      <font>
        <color theme="5"/>
      </font>
      <fill>
        <patternFill>
          <bgColor theme="5"/>
        </patternFill>
      </fill>
    </dxf>
    <dxf>
      <font>
        <color rgb="FF99CC00"/>
      </font>
      <fill>
        <patternFill>
          <bgColor rgb="FF92D050"/>
        </patternFill>
      </fill>
    </dxf>
    <dxf>
      <font>
        <color theme="8"/>
      </font>
      <fill>
        <patternFill>
          <bgColor theme="8"/>
        </patternFill>
      </fill>
    </dxf>
    <dxf>
      <font>
        <color rgb="FFC00000"/>
      </font>
      <fill>
        <patternFill>
          <bgColor rgb="FFC00000"/>
        </patternFill>
      </fill>
    </dxf>
    <dxf>
      <font>
        <color theme="5"/>
      </font>
      <fill>
        <patternFill>
          <bgColor theme="5"/>
        </patternFill>
      </fill>
    </dxf>
    <dxf>
      <font>
        <color rgb="FF99CC00"/>
      </font>
      <fill>
        <patternFill>
          <bgColor rgb="FF92D050"/>
        </patternFill>
      </fill>
    </dxf>
    <dxf>
      <font>
        <color theme="8"/>
      </font>
      <fill>
        <patternFill>
          <bgColor theme="8"/>
        </patternFill>
      </fill>
    </dxf>
    <dxf>
      <font>
        <color rgb="FFC00000"/>
      </font>
      <fill>
        <patternFill>
          <bgColor rgb="FFC00000"/>
        </patternFill>
      </fill>
    </dxf>
    <dxf>
      <font>
        <color theme="5"/>
      </font>
      <fill>
        <patternFill>
          <bgColor theme="5"/>
        </patternFill>
      </fill>
    </dxf>
    <dxf>
      <font>
        <color rgb="FF99CC00"/>
      </font>
      <fill>
        <patternFill>
          <bgColor rgb="FF92D050"/>
        </patternFill>
      </fill>
    </dxf>
    <dxf>
      <font>
        <color theme="8"/>
      </font>
      <fill>
        <patternFill>
          <bgColor theme="8"/>
        </patternFill>
      </fill>
    </dxf>
    <dxf>
      <font>
        <color rgb="FFC00000"/>
      </font>
      <fill>
        <patternFill>
          <bgColor rgb="FFC00000"/>
        </patternFill>
      </fill>
    </dxf>
    <dxf>
      <font>
        <color theme="5"/>
      </font>
      <fill>
        <patternFill>
          <bgColor theme="5"/>
        </patternFill>
      </fill>
    </dxf>
    <dxf>
      <font>
        <color rgb="FF99CC00"/>
      </font>
      <fill>
        <patternFill>
          <bgColor rgb="FF92D050"/>
        </patternFill>
      </fill>
    </dxf>
    <dxf>
      <font>
        <color theme="8"/>
      </font>
      <fill>
        <patternFill>
          <bgColor theme="8"/>
        </patternFill>
      </fill>
    </dxf>
    <dxf>
      <font>
        <color rgb="FFC00000"/>
      </font>
      <fill>
        <patternFill>
          <bgColor rgb="FFC00000"/>
        </patternFill>
      </fill>
    </dxf>
    <dxf>
      <font>
        <color theme="5"/>
      </font>
      <fill>
        <patternFill>
          <bgColor theme="5"/>
        </patternFill>
      </fill>
    </dxf>
    <dxf>
      <font>
        <color rgb="FF99CC00"/>
      </font>
      <fill>
        <patternFill>
          <bgColor rgb="FF92D050"/>
        </patternFill>
      </fill>
    </dxf>
    <dxf>
      <font>
        <color theme="8"/>
      </font>
      <fill>
        <patternFill>
          <bgColor theme="8"/>
        </patternFill>
      </fill>
    </dxf>
    <dxf>
      <font>
        <color rgb="FFC00000"/>
      </font>
      <fill>
        <patternFill>
          <bgColor rgb="FFC00000"/>
        </patternFill>
      </fill>
    </dxf>
    <dxf>
      <font>
        <color theme="5"/>
      </font>
      <fill>
        <patternFill>
          <bgColor theme="5"/>
        </patternFill>
      </fill>
    </dxf>
    <dxf>
      <font>
        <color rgb="FF99CC00"/>
      </font>
      <fill>
        <patternFill>
          <bgColor rgb="FF92D050"/>
        </patternFill>
      </fill>
    </dxf>
    <dxf>
      <font>
        <color theme="8"/>
      </font>
      <fill>
        <patternFill>
          <bgColor theme="8"/>
        </patternFill>
      </fill>
    </dxf>
    <dxf>
      <font>
        <color rgb="FFC00000"/>
      </font>
      <fill>
        <patternFill>
          <bgColor rgb="FFC00000"/>
        </patternFill>
      </fill>
    </dxf>
    <dxf>
      <font>
        <color theme="5"/>
      </font>
      <fill>
        <patternFill>
          <bgColor theme="5"/>
        </patternFill>
      </fill>
    </dxf>
    <dxf>
      <font>
        <color rgb="FF99CC00"/>
      </font>
      <fill>
        <patternFill>
          <bgColor rgb="FF92D050"/>
        </patternFill>
      </fill>
    </dxf>
    <dxf>
      <font>
        <color theme="8"/>
      </font>
      <fill>
        <patternFill>
          <bgColor theme="8"/>
        </patternFill>
      </fill>
    </dxf>
    <dxf>
      <font>
        <color rgb="FFC00000"/>
      </font>
      <fill>
        <patternFill>
          <bgColor rgb="FFC00000"/>
        </patternFill>
      </fill>
    </dxf>
    <dxf>
      <font>
        <color theme="5"/>
      </font>
      <fill>
        <patternFill>
          <bgColor theme="5"/>
        </patternFill>
      </fill>
    </dxf>
    <dxf>
      <font>
        <color rgb="FF99CC00"/>
      </font>
      <fill>
        <patternFill>
          <bgColor rgb="FF92D050"/>
        </patternFill>
      </fill>
    </dxf>
    <dxf>
      <font>
        <color theme="8"/>
      </font>
      <fill>
        <patternFill>
          <bgColor theme="8"/>
        </patternFill>
      </fill>
    </dxf>
    <dxf>
      <font>
        <color rgb="FFC00000"/>
      </font>
      <fill>
        <patternFill>
          <bgColor rgb="FFC00000"/>
        </patternFill>
      </fill>
    </dxf>
    <dxf>
      <font>
        <color theme="5"/>
      </font>
      <fill>
        <patternFill>
          <bgColor theme="5"/>
        </patternFill>
      </fill>
    </dxf>
    <dxf>
      <font>
        <color rgb="FF99CC00"/>
      </font>
      <fill>
        <patternFill>
          <bgColor rgb="FF92D050"/>
        </patternFill>
      </fill>
    </dxf>
    <dxf>
      <font>
        <color theme="8"/>
      </font>
      <fill>
        <patternFill>
          <bgColor theme="8"/>
        </patternFill>
      </fill>
    </dxf>
    <dxf>
      <font>
        <color rgb="FFC00000"/>
      </font>
      <fill>
        <patternFill>
          <bgColor rgb="FFC00000"/>
        </patternFill>
      </fill>
    </dxf>
    <dxf>
      <font>
        <color theme="5"/>
      </font>
      <fill>
        <patternFill>
          <bgColor theme="5"/>
        </patternFill>
      </fill>
    </dxf>
    <dxf>
      <font>
        <color rgb="FF99CC00"/>
      </font>
      <fill>
        <patternFill>
          <bgColor rgb="FF92D050"/>
        </patternFill>
      </fill>
    </dxf>
    <dxf>
      <font>
        <color theme="8"/>
      </font>
      <fill>
        <patternFill>
          <bgColor theme="8"/>
        </patternFill>
      </fill>
    </dxf>
    <dxf>
      <font>
        <color rgb="FFC00000"/>
      </font>
      <fill>
        <patternFill>
          <bgColor rgb="FFC00000"/>
        </patternFill>
      </fill>
    </dxf>
    <dxf>
      <font>
        <color theme="5"/>
      </font>
      <fill>
        <patternFill>
          <bgColor theme="5"/>
        </patternFill>
      </fill>
    </dxf>
    <dxf>
      <font>
        <color rgb="FF99CC00"/>
      </font>
      <fill>
        <patternFill>
          <bgColor rgb="FF92D050"/>
        </patternFill>
      </fill>
    </dxf>
    <dxf>
      <font>
        <color theme="8"/>
      </font>
      <fill>
        <patternFill>
          <bgColor theme="8"/>
        </patternFill>
      </fill>
    </dxf>
    <dxf>
      <font>
        <color rgb="FFC00000"/>
      </font>
      <fill>
        <patternFill>
          <bgColor rgb="FFC00000"/>
        </patternFill>
      </fill>
    </dxf>
    <dxf>
      <font>
        <color theme="5"/>
      </font>
      <fill>
        <patternFill>
          <bgColor theme="5"/>
        </patternFill>
      </fill>
    </dxf>
    <dxf>
      <font>
        <color rgb="FF99CC00"/>
      </font>
      <fill>
        <patternFill>
          <bgColor rgb="FF92D050"/>
        </patternFill>
      </fill>
    </dxf>
    <dxf>
      <font>
        <color theme="8"/>
      </font>
      <fill>
        <patternFill>
          <bgColor theme="8"/>
        </patternFill>
      </fill>
    </dxf>
    <dxf>
      <font>
        <color rgb="FFC00000"/>
      </font>
      <fill>
        <patternFill>
          <bgColor rgb="FFC00000"/>
        </patternFill>
      </fill>
    </dxf>
    <dxf>
      <font>
        <color theme="5"/>
      </font>
      <fill>
        <patternFill>
          <bgColor theme="5"/>
        </patternFill>
      </fill>
    </dxf>
    <dxf>
      <font>
        <color rgb="FF99CC00"/>
      </font>
      <fill>
        <patternFill>
          <bgColor rgb="FF92D050"/>
        </patternFill>
      </fill>
    </dxf>
    <dxf>
      <font>
        <color theme="8"/>
      </font>
      <fill>
        <patternFill>
          <bgColor theme="8"/>
        </patternFill>
      </fill>
    </dxf>
    <dxf>
      <font>
        <color rgb="FFC00000"/>
      </font>
      <fill>
        <patternFill>
          <bgColor rgb="FFC00000"/>
        </patternFill>
      </fill>
    </dxf>
    <dxf>
      <font>
        <color theme="5"/>
      </font>
      <fill>
        <patternFill>
          <bgColor theme="5"/>
        </patternFill>
      </fill>
    </dxf>
    <dxf>
      <font>
        <color rgb="FF99CC00"/>
      </font>
      <fill>
        <patternFill>
          <bgColor rgb="FF92D050"/>
        </patternFill>
      </fill>
    </dxf>
    <dxf>
      <font>
        <color theme="8"/>
      </font>
      <fill>
        <patternFill>
          <bgColor theme="8"/>
        </patternFill>
      </fill>
    </dxf>
    <dxf>
      <font>
        <color rgb="FFC00000"/>
      </font>
      <fill>
        <patternFill>
          <bgColor rgb="FFC00000"/>
        </patternFill>
      </fill>
    </dxf>
    <dxf>
      <font>
        <color theme="5"/>
      </font>
      <fill>
        <patternFill>
          <bgColor theme="5"/>
        </patternFill>
      </fill>
    </dxf>
    <dxf>
      <font>
        <color rgb="FF99CC00"/>
      </font>
      <fill>
        <patternFill>
          <bgColor rgb="FF92D050"/>
        </patternFill>
      </fill>
    </dxf>
    <dxf>
      <font>
        <color theme="8"/>
      </font>
      <fill>
        <patternFill>
          <bgColor theme="8"/>
        </patternFill>
      </fill>
    </dxf>
    <dxf>
      <font>
        <color rgb="FFC00000"/>
      </font>
      <fill>
        <patternFill>
          <bgColor rgb="FFC00000"/>
        </patternFill>
      </fill>
    </dxf>
    <dxf>
      <font>
        <color theme="5"/>
      </font>
      <fill>
        <patternFill>
          <bgColor theme="5"/>
        </patternFill>
      </fill>
    </dxf>
    <dxf>
      <font>
        <color rgb="FF99CC00"/>
      </font>
      <fill>
        <patternFill>
          <bgColor rgb="FF92D050"/>
        </patternFill>
      </fill>
    </dxf>
    <dxf>
      <font>
        <color theme="8"/>
      </font>
      <fill>
        <patternFill>
          <bgColor theme="8"/>
        </patternFill>
      </fill>
    </dxf>
    <dxf>
      <font>
        <color rgb="FFC00000"/>
      </font>
      <fill>
        <patternFill>
          <bgColor rgb="FFC00000"/>
        </patternFill>
      </fill>
    </dxf>
    <dxf>
      <font>
        <color theme="5"/>
      </font>
      <fill>
        <patternFill>
          <bgColor theme="5"/>
        </patternFill>
      </fill>
    </dxf>
    <dxf>
      <font>
        <color rgb="FF99CC00"/>
      </font>
      <fill>
        <patternFill>
          <bgColor rgb="FF92D050"/>
        </patternFill>
      </fill>
    </dxf>
    <dxf>
      <font>
        <color theme="8"/>
      </font>
      <fill>
        <patternFill>
          <bgColor theme="8"/>
        </patternFill>
      </fill>
    </dxf>
    <dxf>
      <fill>
        <patternFill>
          <bgColor rgb="FFC00000"/>
        </patternFill>
      </fill>
    </dxf>
    <dxf>
      <fill>
        <patternFill>
          <bgColor theme="5"/>
        </patternFill>
      </fill>
    </dxf>
    <dxf>
      <fill>
        <patternFill>
          <bgColor rgb="FF92D050"/>
        </patternFill>
      </fill>
    </dxf>
    <dxf>
      <fill>
        <patternFill>
          <bgColor theme="8"/>
        </patternFill>
      </fill>
    </dxf>
    <dxf>
      <fill>
        <patternFill>
          <bgColor rgb="FFC00000"/>
        </patternFill>
      </fill>
    </dxf>
    <dxf>
      <fill>
        <patternFill>
          <bgColor theme="5"/>
        </patternFill>
      </fill>
    </dxf>
    <dxf>
      <fill>
        <patternFill>
          <bgColor rgb="FF92D050"/>
        </patternFill>
      </fill>
    </dxf>
    <dxf>
      <fill>
        <patternFill>
          <bgColor theme="8"/>
        </patternFill>
      </fill>
    </dxf>
    <dxf>
      <fill>
        <patternFill>
          <bgColor rgb="FFC00000"/>
        </patternFill>
      </fill>
    </dxf>
    <dxf>
      <fill>
        <patternFill>
          <bgColor theme="5"/>
        </patternFill>
      </fill>
    </dxf>
    <dxf>
      <fill>
        <patternFill>
          <bgColor rgb="FF92D050"/>
        </patternFill>
      </fill>
    </dxf>
    <dxf>
      <fill>
        <patternFill>
          <bgColor theme="8"/>
        </patternFill>
      </fill>
    </dxf>
    <dxf>
      <fill>
        <patternFill>
          <bgColor rgb="FFC00000"/>
        </patternFill>
      </fill>
    </dxf>
    <dxf>
      <fill>
        <patternFill>
          <bgColor theme="5"/>
        </patternFill>
      </fill>
    </dxf>
    <dxf>
      <fill>
        <patternFill>
          <bgColor rgb="FF92D050"/>
        </patternFill>
      </fill>
    </dxf>
    <dxf>
      <fill>
        <patternFill>
          <bgColor theme="8"/>
        </patternFill>
      </fill>
    </dxf>
    <dxf>
      <fill>
        <patternFill>
          <bgColor rgb="FFC00000"/>
        </patternFill>
      </fill>
    </dxf>
    <dxf>
      <fill>
        <patternFill>
          <bgColor theme="5"/>
        </patternFill>
      </fill>
    </dxf>
    <dxf>
      <fill>
        <patternFill>
          <bgColor rgb="FF92D050"/>
        </patternFill>
      </fill>
    </dxf>
    <dxf>
      <fill>
        <patternFill>
          <bgColor theme="8"/>
        </patternFill>
      </fill>
    </dxf>
    <dxf>
      <fill>
        <patternFill>
          <bgColor rgb="FFC00000"/>
        </patternFill>
      </fill>
    </dxf>
    <dxf>
      <fill>
        <patternFill>
          <bgColor theme="5"/>
        </patternFill>
      </fill>
    </dxf>
    <dxf>
      <fill>
        <patternFill>
          <bgColor rgb="FF92D050"/>
        </patternFill>
      </fill>
    </dxf>
    <dxf>
      <fill>
        <patternFill>
          <bgColor theme="8"/>
        </patternFill>
      </fill>
    </dxf>
    <dxf>
      <fill>
        <patternFill>
          <bgColor rgb="FFC00000"/>
        </patternFill>
      </fill>
    </dxf>
    <dxf>
      <fill>
        <patternFill>
          <bgColor theme="5"/>
        </patternFill>
      </fill>
    </dxf>
    <dxf>
      <fill>
        <patternFill>
          <bgColor rgb="FF92D050"/>
        </patternFill>
      </fill>
    </dxf>
    <dxf>
      <fill>
        <patternFill>
          <bgColor theme="8"/>
        </patternFill>
      </fill>
    </dxf>
    <dxf>
      <fill>
        <patternFill>
          <bgColor rgb="FFC00000"/>
        </patternFill>
      </fill>
    </dxf>
    <dxf>
      <fill>
        <patternFill>
          <bgColor theme="5"/>
        </patternFill>
      </fill>
    </dxf>
    <dxf>
      <fill>
        <patternFill>
          <bgColor rgb="FF92D050"/>
        </patternFill>
      </fill>
    </dxf>
    <dxf>
      <fill>
        <patternFill>
          <bgColor theme="8"/>
        </patternFill>
      </fill>
    </dxf>
    <dxf>
      <fill>
        <patternFill>
          <bgColor rgb="FFC00000"/>
        </patternFill>
      </fill>
    </dxf>
    <dxf>
      <fill>
        <patternFill>
          <bgColor theme="5"/>
        </patternFill>
      </fill>
    </dxf>
    <dxf>
      <fill>
        <patternFill>
          <bgColor rgb="FF92D050"/>
        </patternFill>
      </fill>
    </dxf>
    <dxf>
      <fill>
        <patternFill>
          <bgColor theme="8"/>
        </patternFill>
      </fill>
    </dxf>
    <dxf>
      <fill>
        <patternFill>
          <bgColor rgb="FFC00000"/>
        </patternFill>
      </fill>
    </dxf>
    <dxf>
      <fill>
        <patternFill>
          <bgColor theme="5"/>
        </patternFill>
      </fill>
    </dxf>
    <dxf>
      <fill>
        <patternFill>
          <bgColor rgb="FF92D050"/>
        </patternFill>
      </fill>
    </dxf>
    <dxf>
      <fill>
        <patternFill>
          <bgColor theme="8"/>
        </patternFill>
      </fill>
    </dxf>
    <dxf>
      <fill>
        <patternFill>
          <bgColor rgb="FFC00000"/>
        </patternFill>
      </fill>
    </dxf>
    <dxf>
      <fill>
        <patternFill>
          <bgColor theme="5"/>
        </patternFill>
      </fill>
    </dxf>
    <dxf>
      <fill>
        <patternFill>
          <bgColor rgb="FF92D050"/>
        </patternFill>
      </fill>
    </dxf>
    <dxf>
      <fill>
        <patternFill>
          <bgColor theme="8"/>
        </patternFill>
      </fill>
    </dxf>
    <dxf>
      <fill>
        <patternFill>
          <bgColor rgb="FFC00000"/>
        </patternFill>
      </fill>
    </dxf>
    <dxf>
      <fill>
        <patternFill>
          <bgColor theme="5"/>
        </patternFill>
      </fill>
    </dxf>
    <dxf>
      <fill>
        <patternFill>
          <bgColor rgb="FF92D050"/>
        </patternFill>
      </fill>
    </dxf>
    <dxf>
      <fill>
        <patternFill>
          <bgColor theme="8"/>
        </patternFill>
      </fill>
    </dxf>
    <dxf>
      <fill>
        <patternFill>
          <bgColor rgb="FFC00000"/>
        </patternFill>
      </fill>
    </dxf>
    <dxf>
      <fill>
        <patternFill>
          <bgColor theme="5"/>
        </patternFill>
      </fill>
    </dxf>
    <dxf>
      <fill>
        <patternFill>
          <bgColor rgb="FF92D050"/>
        </patternFill>
      </fill>
    </dxf>
    <dxf>
      <fill>
        <patternFill>
          <bgColor theme="8"/>
        </patternFill>
      </fill>
    </dxf>
    <dxf>
      <fill>
        <patternFill>
          <bgColor rgb="FFC00000"/>
        </patternFill>
      </fill>
    </dxf>
    <dxf>
      <fill>
        <patternFill>
          <bgColor theme="5"/>
        </patternFill>
      </fill>
    </dxf>
    <dxf>
      <fill>
        <patternFill>
          <bgColor rgb="FF92D050"/>
        </patternFill>
      </fill>
    </dxf>
    <dxf>
      <fill>
        <patternFill>
          <bgColor theme="8"/>
        </patternFill>
      </fill>
    </dxf>
    <dxf>
      <fill>
        <patternFill>
          <bgColor rgb="FFC00000"/>
        </patternFill>
      </fill>
    </dxf>
    <dxf>
      <fill>
        <patternFill>
          <bgColor theme="5"/>
        </patternFill>
      </fill>
    </dxf>
    <dxf>
      <fill>
        <patternFill>
          <bgColor rgb="FF92D050"/>
        </patternFill>
      </fill>
    </dxf>
    <dxf>
      <fill>
        <patternFill>
          <bgColor theme="8"/>
        </patternFill>
      </fill>
    </dxf>
    <dxf>
      <fill>
        <patternFill>
          <bgColor rgb="FFC00000"/>
        </patternFill>
      </fill>
    </dxf>
    <dxf>
      <fill>
        <patternFill>
          <bgColor theme="5"/>
        </patternFill>
      </fill>
    </dxf>
    <dxf>
      <fill>
        <patternFill>
          <bgColor rgb="FF92D050"/>
        </patternFill>
      </fill>
    </dxf>
    <dxf>
      <fill>
        <patternFill>
          <bgColor theme="8"/>
        </patternFill>
      </fill>
    </dxf>
    <dxf>
      <fill>
        <patternFill>
          <bgColor rgb="FFC00000"/>
        </patternFill>
      </fill>
    </dxf>
    <dxf>
      <fill>
        <patternFill>
          <bgColor theme="5"/>
        </patternFill>
      </fill>
    </dxf>
    <dxf>
      <fill>
        <patternFill>
          <bgColor rgb="FF92D050"/>
        </patternFill>
      </fill>
    </dxf>
    <dxf>
      <fill>
        <patternFill>
          <bgColor theme="8"/>
        </patternFill>
      </fill>
    </dxf>
    <dxf>
      <font>
        <color rgb="FFC00000"/>
      </font>
      <fill>
        <patternFill>
          <bgColor rgb="FFC00000"/>
        </patternFill>
      </fill>
    </dxf>
    <dxf>
      <font>
        <color theme="5"/>
      </font>
      <fill>
        <patternFill>
          <bgColor theme="5"/>
        </patternFill>
      </fill>
    </dxf>
    <dxf>
      <font>
        <color rgb="FF99CC00"/>
      </font>
      <fill>
        <patternFill>
          <bgColor rgb="FF92D050"/>
        </patternFill>
      </fill>
    </dxf>
    <dxf>
      <font>
        <color theme="8"/>
      </font>
      <fill>
        <patternFill>
          <bgColor theme="8"/>
        </patternFill>
      </fill>
    </dxf>
    <dxf>
      <font>
        <color rgb="FFC00000"/>
      </font>
      <fill>
        <patternFill>
          <bgColor rgb="FFC00000"/>
        </patternFill>
      </fill>
    </dxf>
    <dxf>
      <font>
        <color theme="5"/>
      </font>
      <fill>
        <patternFill>
          <bgColor theme="5"/>
        </patternFill>
      </fill>
    </dxf>
    <dxf>
      <font>
        <color theme="8"/>
      </font>
      <fill>
        <patternFill>
          <bgColor theme="8"/>
        </patternFill>
      </fill>
    </dxf>
    <dxf>
      <font>
        <color rgb="FFC00000"/>
      </font>
      <fill>
        <patternFill>
          <bgColor rgb="FFC00000"/>
        </patternFill>
      </fill>
    </dxf>
    <dxf>
      <font>
        <color theme="5"/>
      </font>
      <fill>
        <patternFill>
          <bgColor theme="5"/>
        </patternFill>
      </fill>
    </dxf>
    <dxf>
      <font>
        <color theme="8"/>
      </font>
      <fill>
        <patternFill>
          <bgColor theme="8"/>
        </patternFill>
      </fill>
    </dxf>
    <dxf>
      <font>
        <color rgb="FFC00000"/>
      </font>
      <fill>
        <patternFill>
          <bgColor rgb="FFC00000"/>
        </patternFill>
      </fill>
    </dxf>
    <dxf>
      <font>
        <color theme="5"/>
      </font>
      <fill>
        <patternFill>
          <bgColor theme="5"/>
        </patternFill>
      </fill>
    </dxf>
    <dxf>
      <font>
        <color theme="8"/>
      </font>
      <fill>
        <patternFill>
          <bgColor theme="8"/>
        </patternFill>
      </fill>
    </dxf>
    <dxf>
      <font>
        <color rgb="FFC00000"/>
      </font>
      <fill>
        <patternFill>
          <bgColor rgb="FFC00000"/>
        </patternFill>
      </fill>
    </dxf>
    <dxf>
      <font>
        <color theme="5"/>
      </font>
      <fill>
        <patternFill>
          <bgColor theme="5"/>
        </patternFill>
      </fill>
    </dxf>
    <dxf>
      <font>
        <color theme="8"/>
      </font>
      <fill>
        <patternFill>
          <bgColor theme="8"/>
        </patternFill>
      </fill>
    </dxf>
    <dxf>
      <font>
        <color rgb="FFC00000"/>
      </font>
      <fill>
        <patternFill>
          <bgColor rgb="FFC00000"/>
        </patternFill>
      </fill>
    </dxf>
    <dxf>
      <font>
        <color theme="5"/>
      </font>
      <fill>
        <patternFill>
          <bgColor theme="5"/>
        </patternFill>
      </fill>
    </dxf>
    <dxf>
      <font>
        <color rgb="FF99CC00"/>
      </font>
      <fill>
        <patternFill>
          <bgColor rgb="FF92D050"/>
        </patternFill>
      </fill>
    </dxf>
    <dxf>
      <font>
        <color theme="8"/>
      </font>
      <fill>
        <patternFill>
          <bgColor theme="8"/>
        </patternFill>
      </fill>
    </dxf>
    <dxf>
      <font>
        <color rgb="FFC00000"/>
      </font>
      <fill>
        <patternFill>
          <bgColor rgb="FFC00000"/>
        </patternFill>
      </fill>
    </dxf>
    <dxf>
      <font>
        <color theme="5"/>
      </font>
      <fill>
        <patternFill>
          <bgColor theme="5"/>
        </patternFill>
      </fill>
    </dxf>
    <dxf>
      <font>
        <color rgb="FF99CC00"/>
      </font>
      <fill>
        <patternFill>
          <bgColor rgb="FF92D050"/>
        </patternFill>
      </fill>
    </dxf>
    <dxf>
      <font>
        <color theme="8"/>
      </font>
      <fill>
        <patternFill>
          <bgColor theme="8"/>
        </patternFill>
      </fill>
    </dxf>
    <dxf>
      <font>
        <color rgb="FFC00000"/>
      </font>
      <fill>
        <patternFill>
          <bgColor rgb="FFC00000"/>
        </patternFill>
      </fill>
    </dxf>
    <dxf>
      <font>
        <color theme="5"/>
      </font>
      <fill>
        <patternFill>
          <bgColor theme="5"/>
        </patternFill>
      </fill>
    </dxf>
    <dxf>
      <font>
        <color rgb="FF99CC00"/>
      </font>
      <fill>
        <patternFill>
          <bgColor rgb="FF92D050"/>
        </patternFill>
      </fill>
    </dxf>
    <dxf>
      <font>
        <color theme="8"/>
      </font>
      <fill>
        <patternFill>
          <bgColor theme="8"/>
        </patternFill>
      </fill>
    </dxf>
    <dxf>
      <font>
        <color rgb="FFC00000"/>
      </font>
      <fill>
        <patternFill>
          <bgColor rgb="FFC00000"/>
        </patternFill>
      </fill>
    </dxf>
    <dxf>
      <font>
        <color theme="5"/>
      </font>
      <fill>
        <patternFill>
          <bgColor theme="5"/>
        </patternFill>
      </fill>
    </dxf>
    <dxf>
      <font>
        <color rgb="FF99CC00"/>
      </font>
      <fill>
        <patternFill>
          <bgColor rgb="FF92D050"/>
        </patternFill>
      </fill>
    </dxf>
    <dxf>
      <font>
        <color theme="8"/>
      </font>
      <fill>
        <patternFill>
          <bgColor theme="8"/>
        </patternFill>
      </fill>
    </dxf>
    <dxf>
      <font>
        <color rgb="FFC00000"/>
      </font>
      <fill>
        <patternFill>
          <bgColor rgb="FFC00000"/>
        </patternFill>
      </fill>
    </dxf>
    <dxf>
      <font>
        <color theme="5"/>
      </font>
      <fill>
        <patternFill>
          <bgColor theme="5"/>
        </patternFill>
      </fill>
    </dxf>
    <dxf>
      <font>
        <color rgb="FF99CC00"/>
      </font>
      <fill>
        <patternFill>
          <bgColor rgb="FF92D050"/>
        </patternFill>
      </fill>
    </dxf>
    <dxf>
      <font>
        <color theme="8"/>
      </font>
      <fill>
        <patternFill>
          <bgColor theme="8"/>
        </patternFill>
      </fill>
    </dxf>
    <dxf>
      <font>
        <color rgb="FFC00000"/>
      </font>
      <fill>
        <patternFill>
          <bgColor rgb="FFC00000"/>
        </patternFill>
      </fill>
    </dxf>
    <dxf>
      <font>
        <color theme="5"/>
      </font>
      <fill>
        <patternFill>
          <bgColor theme="5"/>
        </patternFill>
      </fill>
    </dxf>
    <dxf>
      <font>
        <color rgb="FF99CC00"/>
      </font>
      <fill>
        <patternFill>
          <bgColor rgb="FF92D050"/>
        </patternFill>
      </fill>
    </dxf>
    <dxf>
      <font>
        <color theme="8"/>
      </font>
      <fill>
        <patternFill>
          <bgColor theme="8"/>
        </patternFill>
      </fill>
    </dxf>
    <dxf>
      <font>
        <color rgb="FFC00000"/>
      </font>
      <fill>
        <patternFill>
          <bgColor rgb="FFC00000"/>
        </patternFill>
      </fill>
    </dxf>
    <dxf>
      <font>
        <color theme="5"/>
      </font>
      <fill>
        <patternFill>
          <bgColor theme="5"/>
        </patternFill>
      </fill>
    </dxf>
    <dxf>
      <font>
        <color rgb="FF99CC00"/>
      </font>
      <fill>
        <patternFill>
          <bgColor rgb="FF92D050"/>
        </patternFill>
      </fill>
    </dxf>
    <dxf>
      <font>
        <color theme="8"/>
      </font>
      <fill>
        <patternFill>
          <bgColor theme="8"/>
        </patternFill>
      </fill>
    </dxf>
    <dxf>
      <font>
        <color rgb="FFC00000"/>
      </font>
      <fill>
        <patternFill>
          <bgColor rgb="FFC00000"/>
        </patternFill>
      </fill>
    </dxf>
    <dxf>
      <font>
        <color theme="5"/>
      </font>
      <fill>
        <patternFill>
          <bgColor theme="5"/>
        </patternFill>
      </fill>
    </dxf>
    <dxf>
      <font>
        <color rgb="FF99CC00"/>
      </font>
      <fill>
        <patternFill>
          <bgColor rgb="FF92D050"/>
        </patternFill>
      </fill>
    </dxf>
    <dxf>
      <font>
        <color theme="8"/>
      </font>
      <fill>
        <patternFill>
          <bgColor theme="8"/>
        </patternFill>
      </fill>
    </dxf>
    <dxf>
      <font>
        <color rgb="FFC00000"/>
      </font>
      <fill>
        <patternFill>
          <bgColor rgb="FFC00000"/>
        </patternFill>
      </fill>
    </dxf>
    <dxf>
      <font>
        <color theme="5"/>
      </font>
      <fill>
        <patternFill>
          <bgColor theme="5"/>
        </patternFill>
      </fill>
    </dxf>
    <dxf>
      <font>
        <color rgb="FF99CC00"/>
      </font>
      <fill>
        <patternFill>
          <bgColor rgb="FF92D050"/>
        </patternFill>
      </fill>
    </dxf>
    <dxf>
      <font>
        <color theme="8"/>
      </font>
      <fill>
        <patternFill>
          <bgColor theme="8"/>
        </patternFill>
      </fill>
    </dxf>
    <dxf>
      <font>
        <color rgb="FFC00000"/>
      </font>
      <fill>
        <patternFill>
          <bgColor rgb="FFC00000"/>
        </patternFill>
      </fill>
    </dxf>
    <dxf>
      <font>
        <color theme="5"/>
      </font>
      <fill>
        <patternFill>
          <bgColor theme="5"/>
        </patternFill>
      </fill>
    </dxf>
    <dxf>
      <font>
        <color rgb="FF99CC00"/>
      </font>
      <fill>
        <patternFill>
          <bgColor rgb="FF92D050"/>
        </patternFill>
      </fill>
    </dxf>
    <dxf>
      <font>
        <color theme="8"/>
      </font>
      <fill>
        <patternFill>
          <bgColor theme="8"/>
        </patternFill>
      </fill>
    </dxf>
    <dxf>
      <font>
        <color rgb="FFC00000"/>
      </font>
      <fill>
        <patternFill>
          <bgColor rgb="FFC00000"/>
        </patternFill>
      </fill>
    </dxf>
    <dxf>
      <font>
        <color theme="5"/>
      </font>
      <fill>
        <patternFill>
          <bgColor theme="5"/>
        </patternFill>
      </fill>
    </dxf>
    <dxf>
      <font>
        <color rgb="FF99CC00"/>
      </font>
      <fill>
        <patternFill>
          <bgColor rgb="FF92D050"/>
        </patternFill>
      </fill>
    </dxf>
    <dxf>
      <font>
        <color theme="8"/>
      </font>
      <fill>
        <patternFill>
          <bgColor theme="8"/>
        </patternFill>
      </fill>
    </dxf>
    <dxf>
      <font>
        <color rgb="FFC00000"/>
      </font>
      <fill>
        <patternFill>
          <bgColor rgb="FFC00000"/>
        </patternFill>
      </fill>
    </dxf>
    <dxf>
      <font>
        <color theme="5"/>
      </font>
      <fill>
        <patternFill>
          <bgColor theme="5"/>
        </patternFill>
      </fill>
    </dxf>
    <dxf>
      <font>
        <color rgb="FF99CC00"/>
      </font>
      <fill>
        <patternFill>
          <bgColor rgb="FF92D050"/>
        </patternFill>
      </fill>
    </dxf>
    <dxf>
      <font>
        <color theme="8"/>
      </font>
      <fill>
        <patternFill>
          <bgColor theme="8"/>
        </patternFill>
      </fill>
    </dxf>
    <dxf>
      <font>
        <color rgb="FFC00000"/>
      </font>
      <fill>
        <patternFill>
          <bgColor rgb="FFC00000"/>
        </patternFill>
      </fill>
    </dxf>
    <dxf>
      <font>
        <color theme="5"/>
      </font>
      <fill>
        <patternFill>
          <bgColor theme="5"/>
        </patternFill>
      </fill>
    </dxf>
    <dxf>
      <font>
        <color theme="8"/>
      </font>
      <fill>
        <patternFill>
          <bgColor theme="8"/>
        </patternFill>
      </fill>
    </dxf>
    <dxf>
      <font>
        <color rgb="FFC00000"/>
      </font>
      <fill>
        <patternFill>
          <bgColor rgb="FFC00000"/>
        </patternFill>
      </fill>
    </dxf>
    <dxf>
      <font>
        <color theme="5"/>
      </font>
      <fill>
        <patternFill>
          <bgColor theme="5"/>
        </patternFill>
      </fill>
    </dxf>
    <dxf>
      <font>
        <color rgb="FF99CC00"/>
      </font>
      <fill>
        <patternFill>
          <bgColor rgb="FF92D050"/>
        </patternFill>
      </fill>
    </dxf>
    <dxf>
      <font>
        <color theme="8"/>
      </font>
      <fill>
        <patternFill>
          <bgColor theme="8"/>
        </patternFill>
      </fill>
    </dxf>
    <dxf>
      <font>
        <color rgb="FFC00000"/>
      </font>
      <fill>
        <patternFill>
          <bgColor rgb="FFC00000"/>
        </patternFill>
      </fill>
    </dxf>
    <dxf>
      <font>
        <color theme="5"/>
      </font>
      <fill>
        <patternFill>
          <bgColor theme="5"/>
        </patternFill>
      </fill>
    </dxf>
    <dxf>
      <font>
        <color rgb="FF99CC00"/>
      </font>
      <fill>
        <patternFill>
          <bgColor rgb="FF92D050"/>
        </patternFill>
      </fill>
    </dxf>
    <dxf>
      <font>
        <color theme="8"/>
      </font>
      <fill>
        <patternFill>
          <bgColor theme="8"/>
        </patternFill>
      </fill>
    </dxf>
    <dxf>
      <font>
        <color rgb="FFC00000"/>
      </font>
      <fill>
        <patternFill>
          <bgColor rgb="FFC00000"/>
        </patternFill>
      </fill>
    </dxf>
    <dxf>
      <font>
        <color theme="5"/>
      </font>
      <fill>
        <patternFill>
          <bgColor theme="5"/>
        </patternFill>
      </fill>
    </dxf>
    <dxf>
      <font>
        <color rgb="FF99CC00"/>
      </font>
      <fill>
        <patternFill>
          <bgColor rgb="FF92D050"/>
        </patternFill>
      </fill>
    </dxf>
    <dxf>
      <font>
        <color theme="8"/>
      </font>
      <fill>
        <patternFill>
          <bgColor theme="8"/>
        </patternFill>
      </fill>
    </dxf>
    <dxf>
      <font>
        <color rgb="FFC00000"/>
      </font>
      <fill>
        <patternFill>
          <bgColor rgb="FFC00000"/>
        </patternFill>
      </fill>
    </dxf>
    <dxf>
      <font>
        <color theme="5"/>
      </font>
      <fill>
        <patternFill>
          <bgColor theme="5"/>
        </patternFill>
      </fill>
    </dxf>
    <dxf>
      <font>
        <color rgb="FF99CC00"/>
      </font>
      <fill>
        <patternFill>
          <bgColor rgb="FF92D050"/>
        </patternFill>
      </fill>
    </dxf>
    <dxf>
      <font>
        <color theme="8"/>
      </font>
      <fill>
        <patternFill>
          <bgColor theme="8"/>
        </patternFill>
      </fill>
    </dxf>
    <dxf>
      <font>
        <color rgb="FFC00000"/>
      </font>
      <fill>
        <patternFill>
          <bgColor rgb="FFC00000"/>
        </patternFill>
      </fill>
    </dxf>
    <dxf>
      <font>
        <color theme="5"/>
      </font>
      <fill>
        <patternFill>
          <bgColor theme="5"/>
        </patternFill>
      </fill>
    </dxf>
    <dxf>
      <font>
        <color rgb="FF99CC00"/>
      </font>
      <fill>
        <patternFill>
          <bgColor rgb="FF92D050"/>
        </patternFill>
      </fill>
    </dxf>
    <dxf>
      <font>
        <color theme="8"/>
      </font>
      <fill>
        <patternFill>
          <bgColor theme="8"/>
        </patternFill>
      </fill>
    </dxf>
    <dxf>
      <font>
        <color rgb="FFC00000"/>
      </font>
      <fill>
        <patternFill>
          <bgColor rgb="FFC00000"/>
        </patternFill>
      </fill>
    </dxf>
    <dxf>
      <font>
        <color theme="5"/>
      </font>
      <fill>
        <patternFill>
          <bgColor theme="5"/>
        </patternFill>
      </fill>
    </dxf>
    <dxf>
      <font>
        <color rgb="FF99CC00"/>
      </font>
      <fill>
        <patternFill>
          <bgColor rgb="FF92D050"/>
        </patternFill>
      </fill>
    </dxf>
    <dxf>
      <font>
        <color theme="8"/>
      </font>
      <fill>
        <patternFill>
          <bgColor theme="8"/>
        </patternFill>
      </fill>
    </dxf>
    <dxf>
      <font>
        <color rgb="FFC00000"/>
      </font>
      <fill>
        <patternFill>
          <bgColor rgb="FFC00000"/>
        </patternFill>
      </fill>
    </dxf>
    <dxf>
      <font>
        <color theme="5"/>
      </font>
      <fill>
        <patternFill>
          <bgColor theme="5"/>
        </patternFill>
      </fill>
    </dxf>
    <dxf>
      <font>
        <color rgb="FF99CC00"/>
      </font>
      <fill>
        <patternFill>
          <bgColor rgb="FF92D050"/>
        </patternFill>
      </fill>
    </dxf>
    <dxf>
      <font>
        <color theme="8"/>
      </font>
      <fill>
        <patternFill>
          <bgColor theme="8"/>
        </patternFill>
      </fill>
    </dxf>
    <dxf>
      <font>
        <color rgb="FFC00000"/>
      </font>
      <fill>
        <patternFill>
          <bgColor rgb="FFC00000"/>
        </patternFill>
      </fill>
    </dxf>
    <dxf>
      <font>
        <color theme="5"/>
      </font>
      <fill>
        <patternFill>
          <bgColor theme="5"/>
        </patternFill>
      </fill>
    </dxf>
    <dxf>
      <font>
        <color rgb="FF99CC00"/>
      </font>
      <fill>
        <patternFill>
          <bgColor rgb="FF92D050"/>
        </patternFill>
      </fill>
    </dxf>
    <dxf>
      <font>
        <color theme="8"/>
      </font>
      <fill>
        <patternFill>
          <bgColor theme="8"/>
        </patternFill>
      </fill>
    </dxf>
    <dxf>
      <font>
        <color rgb="FFC00000"/>
      </font>
      <fill>
        <patternFill>
          <bgColor rgb="FFC00000"/>
        </patternFill>
      </fill>
    </dxf>
    <dxf>
      <font>
        <color theme="5"/>
      </font>
      <fill>
        <patternFill>
          <bgColor theme="5"/>
        </patternFill>
      </fill>
    </dxf>
    <dxf>
      <font>
        <color rgb="FF99CC00"/>
      </font>
      <fill>
        <patternFill>
          <bgColor rgb="FF92D050"/>
        </patternFill>
      </fill>
    </dxf>
    <dxf>
      <font>
        <color theme="8"/>
      </font>
      <fill>
        <patternFill>
          <bgColor theme="8"/>
        </patternFill>
      </fill>
    </dxf>
    <dxf>
      <font>
        <color rgb="FFC00000"/>
      </font>
      <fill>
        <patternFill>
          <bgColor rgb="FFC00000"/>
        </patternFill>
      </fill>
    </dxf>
    <dxf>
      <font>
        <color theme="5"/>
      </font>
      <fill>
        <patternFill>
          <bgColor theme="5"/>
        </patternFill>
      </fill>
    </dxf>
    <dxf>
      <font>
        <color rgb="FF99CC00"/>
      </font>
      <fill>
        <patternFill>
          <bgColor rgb="FF92D050"/>
        </patternFill>
      </fill>
    </dxf>
    <dxf>
      <font>
        <color theme="8"/>
      </font>
      <fill>
        <patternFill>
          <bgColor theme="8"/>
        </patternFill>
      </fill>
    </dxf>
    <dxf>
      <font>
        <color rgb="FFC00000"/>
      </font>
      <fill>
        <patternFill>
          <bgColor rgb="FFC00000"/>
        </patternFill>
      </fill>
    </dxf>
    <dxf>
      <font>
        <color theme="5"/>
      </font>
      <fill>
        <patternFill>
          <bgColor theme="5"/>
        </patternFill>
      </fill>
    </dxf>
    <dxf>
      <font>
        <color rgb="FF99CC00"/>
      </font>
      <fill>
        <patternFill>
          <bgColor rgb="FF92D050"/>
        </patternFill>
      </fill>
    </dxf>
    <dxf>
      <font>
        <color theme="8"/>
      </font>
      <fill>
        <patternFill>
          <bgColor theme="8"/>
        </patternFill>
      </fill>
    </dxf>
    <dxf>
      <font>
        <color rgb="FFC00000"/>
      </font>
      <fill>
        <patternFill>
          <bgColor rgb="FFC00000"/>
        </patternFill>
      </fill>
    </dxf>
    <dxf>
      <font>
        <color theme="5"/>
      </font>
      <fill>
        <patternFill>
          <bgColor theme="5"/>
        </patternFill>
      </fill>
    </dxf>
    <dxf>
      <font>
        <color rgb="FF99CC00"/>
      </font>
      <fill>
        <patternFill>
          <bgColor rgb="FF92D050"/>
        </patternFill>
      </fill>
    </dxf>
    <dxf>
      <font>
        <color theme="8"/>
      </font>
      <fill>
        <patternFill>
          <bgColor theme="8"/>
        </patternFill>
      </fill>
    </dxf>
    <dxf>
      <font>
        <color rgb="FFC00000"/>
      </font>
      <fill>
        <patternFill>
          <bgColor rgb="FFC00000"/>
        </patternFill>
      </fill>
    </dxf>
    <dxf>
      <font>
        <color theme="5"/>
      </font>
      <fill>
        <patternFill>
          <bgColor theme="5"/>
        </patternFill>
      </fill>
    </dxf>
    <dxf>
      <font>
        <color rgb="FF99CC00"/>
      </font>
      <fill>
        <patternFill>
          <bgColor rgb="FF92D050"/>
        </patternFill>
      </fill>
    </dxf>
    <dxf>
      <font>
        <color theme="8"/>
      </font>
      <fill>
        <patternFill>
          <bgColor theme="8"/>
        </patternFill>
      </fill>
    </dxf>
    <dxf>
      <font>
        <color rgb="FFC00000"/>
      </font>
      <fill>
        <patternFill>
          <bgColor rgb="FFC00000"/>
        </patternFill>
      </fill>
    </dxf>
    <dxf>
      <font>
        <color theme="5"/>
      </font>
      <fill>
        <patternFill>
          <bgColor theme="5"/>
        </patternFill>
      </fill>
    </dxf>
    <dxf>
      <font>
        <color rgb="FF99CC00"/>
      </font>
      <fill>
        <patternFill>
          <bgColor rgb="FF92D050"/>
        </patternFill>
      </fill>
    </dxf>
    <dxf>
      <font>
        <color theme="8"/>
      </font>
      <fill>
        <patternFill>
          <bgColor theme="8"/>
        </patternFill>
      </fill>
    </dxf>
    <dxf>
      <font>
        <color rgb="FFC00000"/>
      </font>
      <fill>
        <patternFill>
          <bgColor rgb="FFC00000"/>
        </patternFill>
      </fill>
    </dxf>
    <dxf>
      <font>
        <color theme="5"/>
      </font>
      <fill>
        <patternFill>
          <bgColor theme="5"/>
        </patternFill>
      </fill>
    </dxf>
    <dxf>
      <font>
        <color rgb="FF99CC00"/>
      </font>
      <fill>
        <patternFill>
          <bgColor rgb="FF92D050"/>
        </patternFill>
      </fill>
    </dxf>
    <dxf>
      <font>
        <color theme="8"/>
      </font>
      <fill>
        <patternFill>
          <bgColor theme="8"/>
        </patternFill>
      </fill>
    </dxf>
    <dxf>
      <font>
        <color rgb="FFC00000"/>
      </font>
      <fill>
        <patternFill>
          <bgColor rgb="FFC00000"/>
        </patternFill>
      </fill>
    </dxf>
    <dxf>
      <font>
        <color theme="5"/>
      </font>
      <fill>
        <patternFill>
          <bgColor theme="5"/>
        </patternFill>
      </fill>
    </dxf>
    <dxf>
      <font>
        <color rgb="FF99CC00"/>
      </font>
      <fill>
        <patternFill>
          <bgColor rgb="FF92D050"/>
        </patternFill>
      </fill>
    </dxf>
    <dxf>
      <font>
        <color theme="8"/>
      </font>
      <fill>
        <patternFill>
          <bgColor theme="8"/>
        </patternFill>
      </fill>
    </dxf>
    <dxf>
      <font>
        <color rgb="FFC00000"/>
      </font>
      <fill>
        <patternFill>
          <bgColor rgb="FFC00000"/>
        </patternFill>
      </fill>
    </dxf>
    <dxf>
      <font>
        <color theme="5"/>
      </font>
      <fill>
        <patternFill>
          <bgColor theme="5"/>
        </patternFill>
      </fill>
    </dxf>
    <dxf>
      <font>
        <color rgb="FF99CC00"/>
      </font>
      <fill>
        <patternFill>
          <bgColor rgb="FF92D050"/>
        </patternFill>
      </fill>
    </dxf>
    <dxf>
      <font>
        <color theme="8"/>
      </font>
      <fill>
        <patternFill>
          <bgColor theme="8"/>
        </patternFill>
      </fill>
    </dxf>
    <dxf>
      <font>
        <color rgb="FFC00000"/>
      </font>
      <fill>
        <patternFill>
          <bgColor rgb="FFC00000"/>
        </patternFill>
      </fill>
    </dxf>
    <dxf>
      <font>
        <color theme="5"/>
      </font>
      <fill>
        <patternFill>
          <bgColor theme="5"/>
        </patternFill>
      </fill>
    </dxf>
    <dxf>
      <font>
        <color rgb="FF99CC00"/>
      </font>
      <fill>
        <patternFill>
          <bgColor rgb="FF92D050"/>
        </patternFill>
      </fill>
    </dxf>
    <dxf>
      <font>
        <color theme="8"/>
      </font>
      <fill>
        <patternFill>
          <bgColor theme="8"/>
        </patternFill>
      </fill>
    </dxf>
    <dxf>
      <font>
        <color rgb="FFC00000"/>
      </font>
      <fill>
        <patternFill>
          <bgColor rgb="FFC00000"/>
        </patternFill>
      </fill>
    </dxf>
    <dxf>
      <font>
        <color theme="5"/>
      </font>
      <fill>
        <patternFill>
          <bgColor theme="5"/>
        </patternFill>
      </fill>
    </dxf>
    <dxf>
      <font>
        <color rgb="FF99CC00"/>
      </font>
      <fill>
        <patternFill>
          <bgColor rgb="FF92D050"/>
        </patternFill>
      </fill>
    </dxf>
    <dxf>
      <font>
        <color theme="8"/>
      </font>
      <fill>
        <patternFill>
          <bgColor theme="8"/>
        </patternFill>
      </fill>
    </dxf>
    <dxf>
      <font>
        <color rgb="FFC00000"/>
      </font>
      <fill>
        <patternFill>
          <bgColor rgb="FFC00000"/>
        </patternFill>
      </fill>
    </dxf>
    <dxf>
      <font>
        <color theme="5"/>
      </font>
      <fill>
        <patternFill>
          <bgColor theme="5"/>
        </patternFill>
      </fill>
    </dxf>
    <dxf>
      <font>
        <color rgb="FF99CC00"/>
      </font>
      <fill>
        <patternFill>
          <bgColor rgb="FF92D050"/>
        </patternFill>
      </fill>
    </dxf>
    <dxf>
      <font>
        <color theme="8"/>
      </font>
      <fill>
        <patternFill>
          <bgColor theme="8"/>
        </patternFill>
      </fill>
    </dxf>
    <dxf>
      <font>
        <color rgb="FFC00000"/>
      </font>
      <fill>
        <patternFill>
          <bgColor rgb="FFC00000"/>
        </patternFill>
      </fill>
    </dxf>
    <dxf>
      <font>
        <color theme="5"/>
      </font>
      <fill>
        <patternFill>
          <bgColor theme="5"/>
        </patternFill>
      </fill>
    </dxf>
    <dxf>
      <font>
        <color rgb="FF99CC00"/>
      </font>
      <fill>
        <patternFill>
          <bgColor rgb="FF92D050"/>
        </patternFill>
      </fill>
    </dxf>
    <dxf>
      <font>
        <color theme="8"/>
      </font>
      <fill>
        <patternFill>
          <bgColor theme="8"/>
        </patternFill>
      </fill>
    </dxf>
    <dxf>
      <font>
        <color rgb="FFC00000"/>
      </font>
      <fill>
        <patternFill>
          <bgColor rgb="FFC00000"/>
        </patternFill>
      </fill>
    </dxf>
    <dxf>
      <font>
        <color theme="5"/>
      </font>
      <fill>
        <patternFill>
          <bgColor theme="5"/>
        </patternFill>
      </fill>
    </dxf>
    <dxf>
      <font>
        <color rgb="FF99CC00"/>
      </font>
      <fill>
        <patternFill>
          <bgColor rgb="FF92D050"/>
        </patternFill>
      </fill>
    </dxf>
    <dxf>
      <font>
        <color theme="8"/>
      </font>
      <fill>
        <patternFill>
          <bgColor theme="8"/>
        </patternFill>
      </fill>
    </dxf>
    <dxf>
      <font>
        <color rgb="FFC00000"/>
      </font>
      <fill>
        <patternFill>
          <bgColor rgb="FFC00000"/>
        </patternFill>
      </fill>
    </dxf>
    <dxf>
      <font>
        <color theme="5"/>
      </font>
      <fill>
        <patternFill>
          <bgColor theme="5"/>
        </patternFill>
      </fill>
    </dxf>
    <dxf>
      <font>
        <color rgb="FF99CC00"/>
      </font>
      <fill>
        <patternFill>
          <bgColor rgb="FF92D050"/>
        </patternFill>
      </fill>
    </dxf>
    <dxf>
      <font>
        <color theme="8"/>
      </font>
      <fill>
        <patternFill>
          <bgColor theme="8"/>
        </patternFill>
      </fill>
    </dxf>
    <dxf>
      <font>
        <color rgb="FFC00000"/>
      </font>
      <fill>
        <patternFill>
          <bgColor rgb="FFC00000"/>
        </patternFill>
      </fill>
    </dxf>
    <dxf>
      <font>
        <color theme="5"/>
      </font>
      <fill>
        <patternFill>
          <bgColor theme="5"/>
        </patternFill>
      </fill>
    </dxf>
    <dxf>
      <font>
        <color rgb="FF99CC00"/>
      </font>
      <fill>
        <patternFill>
          <bgColor rgb="FF92D050"/>
        </patternFill>
      </fill>
    </dxf>
    <dxf>
      <font>
        <color theme="8"/>
      </font>
      <fill>
        <patternFill>
          <bgColor theme="8"/>
        </patternFill>
      </fill>
    </dxf>
    <dxf>
      <font>
        <color rgb="FFC00000"/>
      </font>
      <fill>
        <patternFill>
          <bgColor rgb="FFC00000"/>
        </patternFill>
      </fill>
    </dxf>
    <dxf>
      <font>
        <color theme="5"/>
      </font>
      <fill>
        <patternFill>
          <bgColor theme="5"/>
        </patternFill>
      </fill>
    </dxf>
    <dxf>
      <font>
        <color rgb="FF99CC00"/>
      </font>
      <fill>
        <patternFill>
          <bgColor rgb="FF92D050"/>
        </patternFill>
      </fill>
    </dxf>
    <dxf>
      <font>
        <color theme="8"/>
      </font>
      <fill>
        <patternFill>
          <bgColor theme="8"/>
        </patternFill>
      </fill>
    </dxf>
    <dxf>
      <font>
        <color rgb="FFC00000"/>
      </font>
      <fill>
        <patternFill>
          <bgColor rgb="FFC00000"/>
        </patternFill>
      </fill>
    </dxf>
    <dxf>
      <font>
        <color theme="5"/>
      </font>
      <fill>
        <patternFill>
          <bgColor theme="5"/>
        </patternFill>
      </fill>
    </dxf>
    <dxf>
      <font>
        <color rgb="FF99CC00"/>
      </font>
      <fill>
        <patternFill>
          <bgColor rgb="FF92D050"/>
        </patternFill>
      </fill>
    </dxf>
    <dxf>
      <font>
        <color theme="8"/>
      </font>
      <fill>
        <patternFill>
          <bgColor theme="8"/>
        </patternFill>
      </fill>
    </dxf>
    <dxf>
      <font>
        <color rgb="FFC00000"/>
      </font>
      <fill>
        <patternFill>
          <bgColor rgb="FFC00000"/>
        </patternFill>
      </fill>
    </dxf>
    <dxf>
      <font>
        <color theme="5"/>
      </font>
      <fill>
        <patternFill>
          <bgColor theme="5"/>
        </patternFill>
      </fill>
    </dxf>
    <dxf>
      <font>
        <color rgb="FF99CC00"/>
      </font>
      <fill>
        <patternFill>
          <bgColor rgb="FF92D050"/>
        </patternFill>
      </fill>
    </dxf>
    <dxf>
      <font>
        <color theme="8"/>
      </font>
      <fill>
        <patternFill>
          <bgColor theme="8"/>
        </patternFill>
      </fill>
    </dxf>
    <dxf>
      <font>
        <color rgb="FFC00000"/>
      </font>
      <fill>
        <patternFill>
          <bgColor rgb="FFC00000"/>
        </patternFill>
      </fill>
    </dxf>
    <dxf>
      <font>
        <color theme="5"/>
      </font>
      <fill>
        <patternFill>
          <bgColor theme="5"/>
        </patternFill>
      </fill>
    </dxf>
    <dxf>
      <font>
        <color rgb="FF99CC00"/>
      </font>
      <fill>
        <patternFill>
          <bgColor rgb="FF92D050"/>
        </patternFill>
      </fill>
    </dxf>
    <dxf>
      <font>
        <color theme="8"/>
      </font>
      <fill>
        <patternFill>
          <bgColor theme="8"/>
        </patternFill>
      </fill>
    </dxf>
    <dxf>
      <font>
        <color rgb="FFC00000"/>
      </font>
      <fill>
        <patternFill>
          <bgColor rgb="FFC00000"/>
        </patternFill>
      </fill>
    </dxf>
    <dxf>
      <font>
        <color theme="5"/>
      </font>
      <fill>
        <patternFill>
          <bgColor theme="5"/>
        </patternFill>
      </fill>
    </dxf>
    <dxf>
      <font>
        <color rgb="FF99CC00"/>
      </font>
      <fill>
        <patternFill>
          <bgColor rgb="FF92D050"/>
        </patternFill>
      </fill>
    </dxf>
    <dxf>
      <font>
        <color theme="8"/>
      </font>
      <fill>
        <patternFill>
          <bgColor theme="8"/>
        </patternFill>
      </fill>
    </dxf>
    <dxf>
      <font>
        <color rgb="FFC00000"/>
      </font>
      <fill>
        <patternFill>
          <bgColor rgb="FFC00000"/>
        </patternFill>
      </fill>
    </dxf>
    <dxf>
      <font>
        <color theme="5"/>
      </font>
      <fill>
        <patternFill>
          <bgColor theme="5"/>
        </patternFill>
      </fill>
    </dxf>
    <dxf>
      <font>
        <color rgb="FF99CC00"/>
      </font>
      <fill>
        <patternFill>
          <bgColor rgb="FF92D050"/>
        </patternFill>
      </fill>
    </dxf>
    <dxf>
      <font>
        <color theme="8"/>
      </font>
      <fill>
        <patternFill>
          <bgColor theme="8"/>
        </patternFill>
      </fill>
    </dxf>
    <dxf>
      <font>
        <color rgb="FFC00000"/>
      </font>
      <fill>
        <patternFill>
          <bgColor rgb="FFC00000"/>
        </patternFill>
      </fill>
    </dxf>
    <dxf>
      <font>
        <color theme="5"/>
      </font>
      <fill>
        <patternFill>
          <bgColor theme="5"/>
        </patternFill>
      </fill>
    </dxf>
    <dxf>
      <font>
        <color rgb="FF99CC00"/>
      </font>
      <fill>
        <patternFill>
          <bgColor rgb="FF92D050"/>
        </patternFill>
      </fill>
    </dxf>
    <dxf>
      <font>
        <color theme="8"/>
      </font>
      <fill>
        <patternFill>
          <bgColor theme="8"/>
        </patternFill>
      </fill>
    </dxf>
    <dxf>
      <font>
        <color rgb="FFC00000"/>
      </font>
      <fill>
        <patternFill>
          <bgColor rgb="FFC00000"/>
        </patternFill>
      </fill>
    </dxf>
    <dxf>
      <font>
        <color theme="5"/>
      </font>
      <fill>
        <patternFill>
          <bgColor theme="5"/>
        </patternFill>
      </fill>
    </dxf>
    <dxf>
      <font>
        <color rgb="FF99CC00"/>
      </font>
      <fill>
        <patternFill>
          <bgColor rgb="FF92D050"/>
        </patternFill>
      </fill>
    </dxf>
    <dxf>
      <font>
        <color theme="8"/>
      </font>
      <fill>
        <patternFill>
          <bgColor theme="8"/>
        </patternFill>
      </fill>
    </dxf>
    <dxf>
      <font>
        <color rgb="FFC00000"/>
      </font>
      <fill>
        <patternFill>
          <bgColor rgb="FFC00000"/>
        </patternFill>
      </fill>
    </dxf>
    <dxf>
      <font>
        <color theme="5"/>
      </font>
      <fill>
        <patternFill>
          <bgColor theme="5"/>
        </patternFill>
      </fill>
    </dxf>
    <dxf>
      <font>
        <color rgb="FF99CC00"/>
      </font>
      <fill>
        <patternFill>
          <bgColor rgb="FF92D050"/>
        </patternFill>
      </fill>
    </dxf>
    <dxf>
      <font>
        <color theme="8"/>
      </font>
      <fill>
        <patternFill>
          <bgColor theme="8"/>
        </patternFill>
      </fill>
    </dxf>
    <dxf>
      <font>
        <color rgb="FFC00000"/>
      </font>
      <fill>
        <patternFill>
          <bgColor rgb="FFC00000"/>
        </patternFill>
      </fill>
    </dxf>
    <dxf>
      <font>
        <color theme="5"/>
      </font>
      <fill>
        <patternFill>
          <bgColor theme="5"/>
        </patternFill>
      </fill>
    </dxf>
    <dxf>
      <font>
        <color rgb="FF99CC00"/>
      </font>
      <fill>
        <patternFill>
          <bgColor rgb="FF92D050"/>
        </patternFill>
      </fill>
    </dxf>
    <dxf>
      <font>
        <color theme="8"/>
      </font>
      <fill>
        <patternFill>
          <bgColor theme="8"/>
        </patternFill>
      </fill>
    </dxf>
    <dxf>
      <font>
        <color rgb="FFC00000"/>
      </font>
      <fill>
        <patternFill>
          <bgColor rgb="FFC00000"/>
        </patternFill>
      </fill>
    </dxf>
    <dxf>
      <font>
        <color theme="5"/>
      </font>
      <fill>
        <patternFill>
          <bgColor theme="5"/>
        </patternFill>
      </fill>
    </dxf>
    <dxf>
      <font>
        <color rgb="FF99CC00"/>
      </font>
      <fill>
        <patternFill>
          <bgColor rgb="FF92D050"/>
        </patternFill>
      </fill>
    </dxf>
    <dxf>
      <font>
        <color theme="8"/>
      </font>
      <fill>
        <patternFill>
          <bgColor theme="8"/>
        </patternFill>
      </fill>
    </dxf>
    <dxf>
      <font>
        <color rgb="FFC00000"/>
      </font>
      <fill>
        <patternFill>
          <bgColor rgb="FFC00000"/>
        </patternFill>
      </fill>
    </dxf>
    <dxf>
      <font>
        <color theme="5"/>
      </font>
      <fill>
        <patternFill>
          <bgColor theme="5"/>
        </patternFill>
      </fill>
    </dxf>
    <dxf>
      <font>
        <color rgb="FF99CC00"/>
      </font>
      <fill>
        <patternFill>
          <bgColor rgb="FF92D050"/>
        </patternFill>
      </fill>
    </dxf>
    <dxf>
      <font>
        <color theme="8"/>
      </font>
      <fill>
        <patternFill>
          <bgColor theme="8"/>
        </patternFill>
      </fill>
    </dxf>
    <dxf>
      <font>
        <color rgb="FFC00000"/>
      </font>
      <fill>
        <patternFill>
          <bgColor rgb="FFC00000"/>
        </patternFill>
      </fill>
    </dxf>
    <dxf>
      <font>
        <color theme="5"/>
      </font>
      <fill>
        <patternFill>
          <bgColor theme="5"/>
        </patternFill>
      </fill>
    </dxf>
    <dxf>
      <font>
        <color rgb="FF99CC00"/>
      </font>
      <fill>
        <patternFill>
          <bgColor rgb="FF92D050"/>
        </patternFill>
      </fill>
    </dxf>
    <dxf>
      <font>
        <color theme="8"/>
      </font>
      <fill>
        <patternFill>
          <bgColor theme="8"/>
        </patternFill>
      </fill>
    </dxf>
    <dxf>
      <font>
        <color rgb="FFC00000"/>
      </font>
      <fill>
        <patternFill>
          <bgColor rgb="FFC00000"/>
        </patternFill>
      </fill>
    </dxf>
    <dxf>
      <font>
        <color theme="5"/>
      </font>
      <fill>
        <patternFill>
          <bgColor theme="5"/>
        </patternFill>
      </fill>
    </dxf>
    <dxf>
      <font>
        <color rgb="FF99CC00"/>
      </font>
      <fill>
        <patternFill>
          <bgColor rgb="FF92D050"/>
        </patternFill>
      </fill>
    </dxf>
    <dxf>
      <font>
        <color theme="8"/>
      </font>
      <fill>
        <patternFill>
          <bgColor theme="8"/>
        </patternFill>
      </fill>
    </dxf>
    <dxf>
      <font>
        <color rgb="FFC00000"/>
      </font>
      <fill>
        <patternFill>
          <bgColor rgb="FFC00000"/>
        </patternFill>
      </fill>
    </dxf>
    <dxf>
      <font>
        <color theme="5"/>
      </font>
      <fill>
        <patternFill>
          <bgColor theme="5"/>
        </patternFill>
      </fill>
    </dxf>
    <dxf>
      <font>
        <color rgb="FF99CC00"/>
      </font>
      <fill>
        <patternFill>
          <bgColor rgb="FF92D050"/>
        </patternFill>
      </fill>
    </dxf>
    <dxf>
      <font>
        <color theme="8"/>
      </font>
      <fill>
        <patternFill>
          <bgColor theme="8"/>
        </patternFill>
      </fill>
    </dxf>
    <dxf>
      <font>
        <color rgb="FFC00000"/>
      </font>
      <fill>
        <patternFill>
          <bgColor rgb="FFC00000"/>
        </patternFill>
      </fill>
    </dxf>
    <dxf>
      <font>
        <color theme="5"/>
      </font>
      <fill>
        <patternFill>
          <bgColor theme="5"/>
        </patternFill>
      </fill>
    </dxf>
    <dxf>
      <font>
        <color rgb="FF99CC00"/>
      </font>
      <fill>
        <patternFill>
          <bgColor rgb="FF92D050"/>
        </patternFill>
      </fill>
    </dxf>
    <dxf>
      <font>
        <color theme="8"/>
      </font>
      <fill>
        <patternFill>
          <bgColor theme="8"/>
        </patternFill>
      </fill>
    </dxf>
    <dxf>
      <font>
        <color rgb="FFC00000"/>
      </font>
      <fill>
        <patternFill>
          <bgColor rgb="FFC00000"/>
        </patternFill>
      </fill>
    </dxf>
    <dxf>
      <font>
        <color theme="5"/>
      </font>
      <fill>
        <patternFill>
          <bgColor theme="5"/>
        </patternFill>
      </fill>
    </dxf>
    <dxf>
      <font>
        <color rgb="FF99CC00"/>
      </font>
      <fill>
        <patternFill>
          <bgColor rgb="FF92D050"/>
        </patternFill>
      </fill>
    </dxf>
    <dxf>
      <font>
        <color theme="8"/>
      </font>
      <fill>
        <patternFill>
          <bgColor theme="8"/>
        </patternFill>
      </fill>
    </dxf>
    <dxf>
      <font>
        <color rgb="FFC00000"/>
      </font>
      <fill>
        <patternFill>
          <bgColor rgb="FFC00000"/>
        </patternFill>
      </fill>
    </dxf>
    <dxf>
      <font>
        <color theme="5"/>
      </font>
      <fill>
        <patternFill>
          <bgColor theme="5"/>
        </patternFill>
      </fill>
    </dxf>
    <dxf>
      <font>
        <color rgb="FF99CC00"/>
      </font>
      <fill>
        <patternFill>
          <bgColor rgb="FF92D050"/>
        </patternFill>
      </fill>
    </dxf>
    <dxf>
      <font>
        <color theme="8"/>
      </font>
      <fill>
        <patternFill>
          <bgColor theme="8"/>
        </patternFill>
      </fill>
    </dxf>
    <dxf>
      <font>
        <color rgb="FFC00000"/>
      </font>
      <fill>
        <patternFill>
          <bgColor rgb="FFC00000"/>
        </patternFill>
      </fill>
    </dxf>
    <dxf>
      <font>
        <color theme="5"/>
      </font>
      <fill>
        <patternFill>
          <bgColor theme="5"/>
        </patternFill>
      </fill>
    </dxf>
    <dxf>
      <font>
        <color rgb="FF99CC00"/>
      </font>
      <fill>
        <patternFill>
          <bgColor rgb="FF92D050"/>
        </patternFill>
      </fill>
    </dxf>
    <dxf>
      <font>
        <color theme="8"/>
      </font>
      <fill>
        <patternFill>
          <bgColor theme="8"/>
        </patternFill>
      </fill>
    </dxf>
    <dxf>
      <font>
        <color rgb="FFC00000"/>
      </font>
      <fill>
        <patternFill>
          <bgColor rgb="FFC00000"/>
        </patternFill>
      </fill>
    </dxf>
    <dxf>
      <font>
        <color theme="5"/>
      </font>
      <fill>
        <patternFill>
          <bgColor theme="5"/>
        </patternFill>
      </fill>
    </dxf>
    <dxf>
      <font>
        <color rgb="FF99CC00"/>
      </font>
      <fill>
        <patternFill>
          <bgColor rgb="FF92D050"/>
        </patternFill>
      </fill>
    </dxf>
    <dxf>
      <font>
        <color theme="8"/>
      </font>
      <fill>
        <patternFill>
          <bgColor theme="8"/>
        </patternFill>
      </fill>
    </dxf>
    <dxf>
      <font>
        <color rgb="FFC00000"/>
      </font>
      <fill>
        <patternFill>
          <bgColor rgb="FFC00000"/>
        </patternFill>
      </fill>
    </dxf>
    <dxf>
      <font>
        <color theme="5"/>
      </font>
      <fill>
        <patternFill>
          <bgColor theme="5"/>
        </patternFill>
      </fill>
    </dxf>
    <dxf>
      <font>
        <color rgb="FF99CC00"/>
      </font>
      <fill>
        <patternFill>
          <bgColor rgb="FF92D050"/>
        </patternFill>
      </fill>
    </dxf>
    <dxf>
      <font>
        <color theme="8"/>
      </font>
      <fill>
        <patternFill>
          <bgColor theme="8"/>
        </patternFill>
      </fill>
    </dxf>
  </dxfs>
  <tableStyles count="0" defaultTableStyle="TableStyleMedium2" defaultPivotStyle="PivotStyleLight16"/>
  <colors>
    <mruColors>
      <color rgb="FFB2DAC6"/>
      <color rgb="FF007662"/>
      <color rgb="FFFF7C80"/>
      <color rgb="FF99CC00"/>
      <color rgb="FFCC99FF"/>
      <color rgb="FFCC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2.xml.rels><?xml version="1.0" encoding="UTF-8" standalone="yes"?>
<Relationships xmlns="http://schemas.openxmlformats.org/package/2006/relationships"><Relationship Id="rId2" Type="http://schemas.openxmlformats.org/officeDocument/2006/relationships/image" Target="cid:image001.png@01CF232F.9F5ED0E0" TargetMode="External"/><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2" Type="http://schemas.openxmlformats.org/officeDocument/2006/relationships/image" Target="cid:image001.png@01CF232F.9F5ED0E0" TargetMode="External"/><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10</xdr:col>
      <xdr:colOff>1</xdr:colOff>
      <xdr:row>19</xdr:row>
      <xdr:rowOff>1</xdr:rowOff>
    </xdr:from>
    <xdr:to>
      <xdr:col>13</xdr:col>
      <xdr:colOff>38101</xdr:colOff>
      <xdr:row>26</xdr:row>
      <xdr:rowOff>76201</xdr:rowOff>
    </xdr:to>
    <xdr:sp macro="" textlink="">
      <xdr:nvSpPr>
        <xdr:cNvPr id="2" name="QuadreDeText 1">
          <a:extLst>
            <a:ext uri="{FF2B5EF4-FFF2-40B4-BE49-F238E27FC236}">
              <a16:creationId xmlns:a16="http://schemas.microsoft.com/office/drawing/2014/main" id="{00000000-0008-0000-0400-000002000000}"/>
            </a:ext>
          </a:extLst>
        </xdr:cNvPr>
        <xdr:cNvSpPr txBox="1"/>
      </xdr:nvSpPr>
      <xdr:spPr>
        <a:xfrm>
          <a:off x="8239126" y="3267076"/>
          <a:ext cx="1962150" cy="1428750"/>
        </a:xfrm>
        <a:prstGeom prst="rect">
          <a:avLst/>
        </a:prstGeom>
        <a:solidFill>
          <a:schemeClr val="accent4">
            <a:lumMod val="20000"/>
            <a:lumOff val="80000"/>
          </a:schemeClr>
        </a:solidFill>
        <a:ln w="9525" cmpd="sng">
          <a:solidFill>
            <a:srgbClr val="C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ca-ES" sz="1100" b="1"/>
            <a:t>LEGISLACIÓN: RD 3/2002</a:t>
          </a:r>
        </a:p>
        <a:p>
          <a:r>
            <a:rPr lang="ca-ES" sz="1100"/>
            <a:t>Para sistemas alternativos</a:t>
          </a:r>
          <a:r>
            <a:rPr lang="ca-ES" sz="1100" baseline="0"/>
            <a:t> (0-1-2) se requiere un mínimo de </a:t>
          </a:r>
          <a:r>
            <a:rPr lang="ca-ES" sz="1100" b="1" baseline="0">
              <a:solidFill>
                <a:srgbClr val="FF0000"/>
              </a:solidFill>
            </a:rPr>
            <a:t>10 cm </a:t>
          </a:r>
          <a:r>
            <a:rPr lang="ca-ES" sz="1100" baseline="0"/>
            <a:t>de comedero por animal. </a:t>
          </a:r>
        </a:p>
        <a:p>
          <a:r>
            <a:rPr lang="ca-ES" sz="1100" baseline="0"/>
            <a:t>Para comederos circulares, el mínimo es de </a:t>
          </a:r>
          <a:r>
            <a:rPr lang="ca-ES" sz="1100" b="1" baseline="0"/>
            <a:t>4 cm </a:t>
          </a:r>
          <a:r>
            <a:rPr lang="ca-ES" sz="1100" baseline="0"/>
            <a:t>por animal. </a:t>
          </a:r>
          <a:endParaRPr lang="ca-ES" sz="1100"/>
        </a:p>
        <a:p>
          <a:endParaRPr lang="ca-ES" sz="1100"/>
        </a:p>
      </xdr:txBody>
    </xdr:sp>
    <xdr:clientData/>
  </xdr:twoCellAnchor>
  <xdr:twoCellAnchor>
    <xdr:from>
      <xdr:col>10</xdr:col>
      <xdr:colOff>1</xdr:colOff>
      <xdr:row>34</xdr:row>
      <xdr:rowOff>190499</xdr:rowOff>
    </xdr:from>
    <xdr:to>
      <xdr:col>13</xdr:col>
      <xdr:colOff>57151</xdr:colOff>
      <xdr:row>44</xdr:row>
      <xdr:rowOff>104774</xdr:rowOff>
    </xdr:to>
    <xdr:sp macro="" textlink="">
      <xdr:nvSpPr>
        <xdr:cNvPr id="3" name="QuadreDeText 2">
          <a:extLst>
            <a:ext uri="{FF2B5EF4-FFF2-40B4-BE49-F238E27FC236}">
              <a16:creationId xmlns:a16="http://schemas.microsoft.com/office/drawing/2014/main" id="{00000000-0008-0000-0400-000003000000}"/>
            </a:ext>
          </a:extLst>
        </xdr:cNvPr>
        <xdr:cNvSpPr txBox="1"/>
      </xdr:nvSpPr>
      <xdr:spPr>
        <a:xfrm>
          <a:off x="8239126" y="6372224"/>
          <a:ext cx="1981200" cy="1819275"/>
        </a:xfrm>
        <a:prstGeom prst="rect">
          <a:avLst/>
        </a:prstGeom>
        <a:solidFill>
          <a:schemeClr val="accent4">
            <a:lumMod val="20000"/>
            <a:lumOff val="80000"/>
          </a:schemeClr>
        </a:solidFill>
        <a:ln w="9525" cmpd="sng">
          <a:solidFill>
            <a:srgbClr val="C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ca-ES" sz="1100" b="1"/>
            <a:t>LEGISLACIÓN: RD 3/2002</a:t>
          </a:r>
        </a:p>
        <a:p>
          <a:r>
            <a:rPr lang="ca-ES" sz="1100"/>
            <a:t>Para sistemas alternativos</a:t>
          </a:r>
          <a:r>
            <a:rPr lang="ca-ES" sz="1100" baseline="0"/>
            <a:t> (0-1-2) se requiere un mínimo de </a:t>
          </a:r>
          <a:r>
            <a:rPr lang="ca-ES" sz="1100" b="1" baseline="0">
              <a:solidFill>
                <a:srgbClr val="FF0000"/>
              </a:solidFill>
            </a:rPr>
            <a:t>10 gallinas por bebedero</a:t>
          </a:r>
          <a:r>
            <a:rPr lang="ca-ES" sz="1100" baseline="0"/>
            <a:t>. En el caso de bebederos contínuos, se requiere </a:t>
          </a:r>
          <a:r>
            <a:rPr lang="ca-ES" sz="1100" b="1" baseline="0"/>
            <a:t>2,5 cm </a:t>
          </a:r>
          <a:r>
            <a:rPr lang="ca-ES" sz="1100" baseline="0"/>
            <a:t>longitud/gallina. En bebederos circulares se requiere </a:t>
          </a:r>
          <a:r>
            <a:rPr lang="ca-ES" sz="1100" b="1" baseline="0"/>
            <a:t>1 cm </a:t>
          </a:r>
          <a:r>
            <a:rPr lang="ca-ES" sz="1100" baseline="0"/>
            <a:t>de longitud por gallina.</a:t>
          </a:r>
        </a:p>
        <a:p>
          <a:endParaRPr lang="ca-ES" sz="1100"/>
        </a:p>
      </xdr:txBody>
    </xdr:sp>
    <xdr:clientData/>
  </xdr:twoCellAnchor>
  <xdr:twoCellAnchor>
    <xdr:from>
      <xdr:col>10</xdr:col>
      <xdr:colOff>9525</xdr:colOff>
      <xdr:row>67</xdr:row>
      <xdr:rowOff>190500</xdr:rowOff>
    </xdr:from>
    <xdr:to>
      <xdr:col>13</xdr:col>
      <xdr:colOff>57150</xdr:colOff>
      <xdr:row>73</xdr:row>
      <xdr:rowOff>47625</xdr:rowOff>
    </xdr:to>
    <xdr:sp macro="" textlink="">
      <xdr:nvSpPr>
        <xdr:cNvPr id="4" name="QuadreDeText 3">
          <a:extLst>
            <a:ext uri="{FF2B5EF4-FFF2-40B4-BE49-F238E27FC236}">
              <a16:creationId xmlns:a16="http://schemas.microsoft.com/office/drawing/2014/main" id="{00000000-0008-0000-0400-000004000000}"/>
            </a:ext>
          </a:extLst>
        </xdr:cNvPr>
        <xdr:cNvSpPr txBox="1"/>
      </xdr:nvSpPr>
      <xdr:spPr>
        <a:xfrm>
          <a:off x="8248650" y="12773025"/>
          <a:ext cx="1971675" cy="1019175"/>
        </a:xfrm>
        <a:prstGeom prst="rect">
          <a:avLst/>
        </a:prstGeom>
        <a:solidFill>
          <a:schemeClr val="accent4">
            <a:lumMod val="20000"/>
            <a:lumOff val="80000"/>
          </a:schemeClr>
        </a:solidFill>
        <a:ln w="9525" cmpd="sng">
          <a:solidFill>
            <a:srgbClr val="C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ca-ES" sz="1100" b="1"/>
            <a:t>LEGISLACIÓN: RD 3/2002</a:t>
          </a:r>
        </a:p>
        <a:p>
          <a:r>
            <a:rPr lang="ca-ES" sz="1100"/>
            <a:t>Se </a:t>
          </a:r>
          <a:r>
            <a:rPr lang="ca-ES" sz="1100" baseline="0"/>
            <a:t>requiere un mínimo de </a:t>
          </a:r>
          <a:r>
            <a:rPr lang="ca-ES" sz="1100" b="1" baseline="0">
              <a:solidFill>
                <a:srgbClr val="FF0000"/>
              </a:solidFill>
            </a:rPr>
            <a:t>15 cm de percha </a:t>
          </a:r>
          <a:r>
            <a:rPr lang="ca-ES" sz="1100" baseline="0"/>
            <a:t>por gallina. </a:t>
          </a:r>
          <a:endParaRPr lang="ca-ES" sz="1100"/>
        </a:p>
      </xdr:txBody>
    </xdr:sp>
    <xdr:clientData/>
  </xdr:twoCellAnchor>
  <xdr:twoCellAnchor>
    <xdr:from>
      <xdr:col>10</xdr:col>
      <xdr:colOff>1</xdr:colOff>
      <xdr:row>86</xdr:row>
      <xdr:rowOff>9523</xdr:rowOff>
    </xdr:from>
    <xdr:to>
      <xdr:col>13</xdr:col>
      <xdr:colOff>57151</xdr:colOff>
      <xdr:row>91</xdr:row>
      <xdr:rowOff>190499</xdr:rowOff>
    </xdr:to>
    <xdr:sp macro="" textlink="">
      <xdr:nvSpPr>
        <xdr:cNvPr id="5" name="QuadreDeText 4">
          <a:extLst>
            <a:ext uri="{FF2B5EF4-FFF2-40B4-BE49-F238E27FC236}">
              <a16:creationId xmlns:a16="http://schemas.microsoft.com/office/drawing/2014/main" id="{00000000-0008-0000-0400-000005000000}"/>
            </a:ext>
          </a:extLst>
        </xdr:cNvPr>
        <xdr:cNvSpPr txBox="1"/>
      </xdr:nvSpPr>
      <xdr:spPr>
        <a:xfrm>
          <a:off x="8239126" y="16268698"/>
          <a:ext cx="1981200" cy="1162051"/>
        </a:xfrm>
        <a:prstGeom prst="rect">
          <a:avLst/>
        </a:prstGeom>
        <a:solidFill>
          <a:schemeClr val="accent4">
            <a:lumMod val="20000"/>
            <a:lumOff val="80000"/>
          </a:schemeClr>
        </a:solidFill>
        <a:ln w="9525" cmpd="sng">
          <a:solidFill>
            <a:srgbClr val="C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ca-ES" sz="1100" b="1"/>
            <a:t>LEGISLACIÓN: RD 3/2002</a:t>
          </a:r>
        </a:p>
        <a:p>
          <a:r>
            <a:rPr lang="ca-ES" sz="1100"/>
            <a:t>Se </a:t>
          </a:r>
          <a:r>
            <a:rPr lang="ca-ES" sz="1100" baseline="0"/>
            <a:t>requiere un mínimo de </a:t>
          </a:r>
          <a:r>
            <a:rPr lang="ca-ES" sz="1100" b="1" baseline="0">
              <a:solidFill>
                <a:srgbClr val="FF0000"/>
              </a:solidFill>
            </a:rPr>
            <a:t>83,3 cm</a:t>
          </a:r>
          <a:r>
            <a:rPr lang="ca-ES" sz="1100" b="1" baseline="30000">
              <a:solidFill>
                <a:srgbClr val="FF0000"/>
              </a:solidFill>
            </a:rPr>
            <a:t>2</a:t>
          </a:r>
          <a:r>
            <a:rPr lang="ca-ES" sz="1100" b="1" baseline="0">
              <a:solidFill>
                <a:srgbClr val="FF0000"/>
              </a:solidFill>
            </a:rPr>
            <a:t>/gallina</a:t>
          </a:r>
          <a:r>
            <a:rPr lang="ca-ES" sz="1100" baseline="0"/>
            <a:t>. Un nido no puede estar compuesto de red de alambre. </a:t>
          </a:r>
          <a:endParaRPr lang="ca-ES" sz="1100"/>
        </a:p>
      </xdr:txBody>
    </xdr:sp>
    <xdr:clientData/>
  </xdr:twoCellAnchor>
  <xdr:twoCellAnchor>
    <xdr:from>
      <xdr:col>10</xdr:col>
      <xdr:colOff>1</xdr:colOff>
      <xdr:row>105</xdr:row>
      <xdr:rowOff>161923</xdr:rowOff>
    </xdr:from>
    <xdr:to>
      <xdr:col>13</xdr:col>
      <xdr:colOff>57151</xdr:colOff>
      <xdr:row>112</xdr:row>
      <xdr:rowOff>76199</xdr:rowOff>
    </xdr:to>
    <xdr:sp macro="" textlink="">
      <xdr:nvSpPr>
        <xdr:cNvPr id="6" name="QuadreDeText 5">
          <a:extLst>
            <a:ext uri="{FF2B5EF4-FFF2-40B4-BE49-F238E27FC236}">
              <a16:creationId xmlns:a16="http://schemas.microsoft.com/office/drawing/2014/main" id="{00000000-0008-0000-0400-000006000000}"/>
            </a:ext>
          </a:extLst>
        </xdr:cNvPr>
        <xdr:cNvSpPr txBox="1"/>
      </xdr:nvSpPr>
      <xdr:spPr>
        <a:xfrm>
          <a:off x="8239126" y="20078698"/>
          <a:ext cx="1981200" cy="1276351"/>
        </a:xfrm>
        <a:prstGeom prst="rect">
          <a:avLst/>
        </a:prstGeom>
        <a:solidFill>
          <a:schemeClr val="accent4">
            <a:lumMod val="20000"/>
            <a:lumOff val="80000"/>
          </a:schemeClr>
        </a:solidFill>
        <a:ln w="9525" cmpd="sng">
          <a:solidFill>
            <a:srgbClr val="C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ca-ES" sz="1100" b="1"/>
            <a:t>LEGISLACIÓN: RD 3/2002</a:t>
          </a:r>
        </a:p>
        <a:p>
          <a:r>
            <a:rPr lang="ca-ES" sz="1100"/>
            <a:t>Se </a:t>
          </a:r>
          <a:r>
            <a:rPr lang="ca-ES" sz="1100" baseline="0"/>
            <a:t>requiere un mínimo de </a:t>
          </a:r>
          <a:r>
            <a:rPr lang="ca-ES" sz="1100" b="1" baseline="0">
              <a:solidFill>
                <a:srgbClr val="FF0000"/>
              </a:solidFill>
            </a:rPr>
            <a:t>1111 cm</a:t>
          </a:r>
          <a:r>
            <a:rPr lang="ca-ES" sz="1100" b="1" baseline="30000">
              <a:solidFill>
                <a:srgbClr val="FF0000"/>
              </a:solidFill>
            </a:rPr>
            <a:t>2</a:t>
          </a:r>
          <a:r>
            <a:rPr lang="ca-ES" sz="1100" b="1" baseline="0">
              <a:solidFill>
                <a:srgbClr val="FF0000"/>
              </a:solidFill>
            </a:rPr>
            <a:t>/gallina </a:t>
          </a:r>
          <a:r>
            <a:rPr lang="ca-ES" sz="1100" baseline="0"/>
            <a:t>de superficie utilizable, y al menos </a:t>
          </a:r>
          <a:r>
            <a:rPr lang="ca-ES" sz="1100" b="1" baseline="0"/>
            <a:t>250</a:t>
          </a:r>
          <a:r>
            <a:rPr lang="ca-ES" sz="1100" baseline="0"/>
            <a:t> </a:t>
          </a:r>
          <a:r>
            <a:rPr lang="ca-ES" sz="1100" baseline="0">
              <a:solidFill>
                <a:schemeClr val="dk1"/>
              </a:solidFill>
              <a:effectLst/>
              <a:latin typeface="+mn-lt"/>
              <a:ea typeface="+mn-ea"/>
              <a:cs typeface="+mn-cs"/>
            </a:rPr>
            <a:t>cm</a:t>
          </a:r>
          <a:r>
            <a:rPr lang="ca-ES" sz="1100" baseline="30000">
              <a:solidFill>
                <a:schemeClr val="dk1"/>
              </a:solidFill>
              <a:effectLst/>
              <a:latin typeface="+mn-lt"/>
              <a:ea typeface="+mn-ea"/>
              <a:cs typeface="+mn-cs"/>
            </a:rPr>
            <a:t>2</a:t>
          </a:r>
          <a:r>
            <a:rPr lang="ca-ES" sz="1100" baseline="0">
              <a:solidFill>
                <a:schemeClr val="dk1"/>
              </a:solidFill>
              <a:effectLst/>
              <a:latin typeface="+mn-lt"/>
              <a:ea typeface="+mn-ea"/>
              <a:cs typeface="+mn-cs"/>
            </a:rPr>
            <a:t>/gallina de yacija. </a:t>
          </a:r>
          <a:endParaRPr lang="ca-ES" sz="11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20293</xdr:colOff>
      <xdr:row>1</xdr:row>
      <xdr:rowOff>27747</xdr:rowOff>
    </xdr:from>
    <xdr:to>
      <xdr:col>9</xdr:col>
      <xdr:colOff>363193</xdr:colOff>
      <xdr:row>2</xdr:row>
      <xdr:rowOff>545272</xdr:rowOff>
    </xdr:to>
    <xdr:pic>
      <xdr:nvPicPr>
        <xdr:cNvPr id="2" name="Imatge 1" descr="cid:image001.png@01CF232F.9F5ED0E0">
          <a:extLst>
            <a:ext uri="{FF2B5EF4-FFF2-40B4-BE49-F238E27FC236}">
              <a16:creationId xmlns:a16="http://schemas.microsoft.com/office/drawing/2014/main" id="{00000000-0008-0000-0600-000002000000}"/>
            </a:ext>
          </a:extLst>
        </xdr:cNvPr>
        <xdr:cNvPicPr/>
      </xdr:nvPicPr>
      <xdr:blipFill>
        <a:blip xmlns:r="http://schemas.openxmlformats.org/officeDocument/2006/relationships" r:embed="rId1" r:link="rId2" cstate="print"/>
        <a:srcRect/>
        <a:stretch>
          <a:fillRect/>
        </a:stretch>
      </xdr:blipFill>
      <xdr:spPr bwMode="auto">
        <a:xfrm>
          <a:off x="4559163" y="218247"/>
          <a:ext cx="988943" cy="708025"/>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9</xdr:col>
      <xdr:colOff>390525</xdr:colOff>
      <xdr:row>0</xdr:row>
      <xdr:rowOff>168275</xdr:rowOff>
    </xdr:from>
    <xdr:to>
      <xdr:col>14</xdr:col>
      <xdr:colOff>0</xdr:colOff>
      <xdr:row>4</xdr:row>
      <xdr:rowOff>58420</xdr:rowOff>
    </xdr:to>
    <xdr:pic>
      <xdr:nvPicPr>
        <xdr:cNvPr id="4" name="Imagen 3">
          <a:extLst>
            <a:ext uri="{FF2B5EF4-FFF2-40B4-BE49-F238E27FC236}">
              <a16:creationId xmlns:a16="http://schemas.microsoft.com/office/drawing/2014/main" id="{CBEBAEB3-6B39-4DAC-881A-6938A3EBABAE}"/>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933950" y="168275"/>
          <a:ext cx="895350" cy="600075"/>
        </a:xfrm>
        <a:prstGeom prst="rect">
          <a:avLst/>
        </a:prstGeom>
      </xdr:spPr>
    </xdr:pic>
    <xdr:clientData/>
  </xdr:twoCellAnchor>
  <xdr:twoCellAnchor editAs="oneCell">
    <xdr:from>
      <xdr:col>1</xdr:col>
      <xdr:colOff>9525</xdr:colOff>
      <xdr:row>0</xdr:row>
      <xdr:rowOff>152400</xdr:rowOff>
    </xdr:from>
    <xdr:to>
      <xdr:col>2</xdr:col>
      <xdr:colOff>228600</xdr:colOff>
      <xdr:row>4</xdr:row>
      <xdr:rowOff>97155</xdr:rowOff>
    </xdr:to>
    <xdr:pic>
      <xdr:nvPicPr>
        <xdr:cNvPr id="8" name="Imagen 7">
          <a:extLst>
            <a:ext uri="{FF2B5EF4-FFF2-40B4-BE49-F238E27FC236}">
              <a16:creationId xmlns:a16="http://schemas.microsoft.com/office/drawing/2014/main" id="{00000000-0008-0000-0700-000008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42875" y="152400"/>
          <a:ext cx="476250" cy="71628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10</xdr:col>
      <xdr:colOff>0</xdr:colOff>
      <xdr:row>90</xdr:row>
      <xdr:rowOff>200024</xdr:rowOff>
    </xdr:from>
    <xdr:to>
      <xdr:col>13</xdr:col>
      <xdr:colOff>9525</xdr:colOff>
      <xdr:row>96</xdr:row>
      <xdr:rowOff>38099</xdr:rowOff>
    </xdr:to>
    <xdr:sp macro="" textlink="">
      <xdr:nvSpPr>
        <xdr:cNvPr id="2" name="QuadreDeText 1">
          <a:extLst>
            <a:ext uri="{FF2B5EF4-FFF2-40B4-BE49-F238E27FC236}">
              <a16:creationId xmlns:a16="http://schemas.microsoft.com/office/drawing/2014/main" id="{00000000-0008-0000-0800-000002000000}"/>
            </a:ext>
          </a:extLst>
        </xdr:cNvPr>
        <xdr:cNvSpPr txBox="1"/>
      </xdr:nvSpPr>
      <xdr:spPr>
        <a:xfrm>
          <a:off x="7553325" y="17202149"/>
          <a:ext cx="1933575" cy="1038225"/>
        </a:xfrm>
        <a:prstGeom prst="rect">
          <a:avLst/>
        </a:prstGeom>
        <a:solidFill>
          <a:schemeClr val="accent4">
            <a:lumMod val="20000"/>
            <a:lumOff val="80000"/>
          </a:schemeClr>
        </a:solidFill>
        <a:ln w="9525" cmpd="sng">
          <a:solidFill>
            <a:srgbClr val="C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ca-ES" sz="1100" b="1"/>
            <a:t>LEGISLACIÓN: RD 3/2002</a:t>
          </a:r>
        </a:p>
        <a:p>
          <a:r>
            <a:rPr lang="ca-ES" sz="1100"/>
            <a:t>Tiene que haber mínimo 1 nidal, y </a:t>
          </a:r>
          <a:r>
            <a:rPr lang="ca-ES" sz="1100" baseline="0"/>
            <a:t>no puede estar compuesto de red de alambre. </a:t>
          </a:r>
          <a:endParaRPr lang="ca-ES" sz="1100"/>
        </a:p>
      </xdr:txBody>
    </xdr:sp>
    <xdr:clientData/>
  </xdr:twoCellAnchor>
  <xdr:twoCellAnchor>
    <xdr:from>
      <xdr:col>9</xdr:col>
      <xdr:colOff>733426</xdr:colOff>
      <xdr:row>74</xdr:row>
      <xdr:rowOff>200024</xdr:rowOff>
    </xdr:from>
    <xdr:to>
      <xdr:col>12</xdr:col>
      <xdr:colOff>676276</xdr:colOff>
      <xdr:row>79</xdr:row>
      <xdr:rowOff>76199</xdr:rowOff>
    </xdr:to>
    <xdr:sp macro="" textlink="">
      <xdr:nvSpPr>
        <xdr:cNvPr id="3" name="QuadreDeText 2">
          <a:extLst>
            <a:ext uri="{FF2B5EF4-FFF2-40B4-BE49-F238E27FC236}">
              <a16:creationId xmlns:a16="http://schemas.microsoft.com/office/drawing/2014/main" id="{00000000-0008-0000-0800-000003000000}"/>
            </a:ext>
          </a:extLst>
        </xdr:cNvPr>
        <xdr:cNvSpPr txBox="1"/>
      </xdr:nvSpPr>
      <xdr:spPr>
        <a:xfrm>
          <a:off x="7543801" y="14125574"/>
          <a:ext cx="1905000" cy="847725"/>
        </a:xfrm>
        <a:prstGeom prst="rect">
          <a:avLst/>
        </a:prstGeom>
        <a:solidFill>
          <a:schemeClr val="accent4">
            <a:lumMod val="20000"/>
            <a:lumOff val="80000"/>
          </a:schemeClr>
        </a:solidFill>
        <a:ln w="9525" cmpd="sng">
          <a:solidFill>
            <a:srgbClr val="C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ca-ES" sz="1100" b="1"/>
            <a:t>LEGISLACIÓN: RD 3/2002</a:t>
          </a:r>
        </a:p>
        <a:p>
          <a:r>
            <a:rPr lang="ca-ES" sz="1100"/>
            <a:t>Se </a:t>
          </a:r>
          <a:r>
            <a:rPr lang="ca-ES" sz="1100" baseline="0"/>
            <a:t>requiere un mínimo de </a:t>
          </a:r>
          <a:r>
            <a:rPr lang="ca-ES" sz="1100" b="1" baseline="0">
              <a:solidFill>
                <a:srgbClr val="FF0000"/>
              </a:solidFill>
            </a:rPr>
            <a:t>15 cm de percha </a:t>
          </a:r>
          <a:r>
            <a:rPr lang="ca-ES" sz="1100" baseline="0"/>
            <a:t>por gallina. </a:t>
          </a:r>
          <a:endParaRPr lang="ca-ES" sz="1100"/>
        </a:p>
      </xdr:txBody>
    </xdr:sp>
    <xdr:clientData/>
  </xdr:twoCellAnchor>
  <xdr:twoCellAnchor>
    <xdr:from>
      <xdr:col>10</xdr:col>
      <xdr:colOff>1</xdr:colOff>
      <xdr:row>27</xdr:row>
      <xdr:rowOff>0</xdr:rowOff>
    </xdr:from>
    <xdr:to>
      <xdr:col>13</xdr:col>
      <xdr:colOff>1</xdr:colOff>
      <xdr:row>32</xdr:row>
      <xdr:rowOff>76200</xdr:rowOff>
    </xdr:to>
    <xdr:sp macro="" textlink="">
      <xdr:nvSpPr>
        <xdr:cNvPr id="4" name="QuadreDeText 3">
          <a:extLst>
            <a:ext uri="{FF2B5EF4-FFF2-40B4-BE49-F238E27FC236}">
              <a16:creationId xmlns:a16="http://schemas.microsoft.com/office/drawing/2014/main" id="{00000000-0008-0000-0800-000004000000}"/>
            </a:ext>
          </a:extLst>
        </xdr:cNvPr>
        <xdr:cNvSpPr txBox="1"/>
      </xdr:nvSpPr>
      <xdr:spPr>
        <a:xfrm>
          <a:off x="7553326" y="4981575"/>
          <a:ext cx="1924050" cy="1038225"/>
        </a:xfrm>
        <a:prstGeom prst="rect">
          <a:avLst/>
        </a:prstGeom>
        <a:solidFill>
          <a:schemeClr val="accent4">
            <a:lumMod val="20000"/>
            <a:lumOff val="80000"/>
          </a:schemeClr>
        </a:solidFill>
        <a:ln w="9525" cmpd="sng">
          <a:solidFill>
            <a:srgbClr val="C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ca-ES" sz="1100" b="1"/>
            <a:t>LEGISLACIÓN: RD 3/2002</a:t>
          </a:r>
        </a:p>
        <a:p>
          <a:r>
            <a:rPr lang="ca-ES" sz="1100"/>
            <a:t>Para jaulas acondicionadas </a:t>
          </a:r>
          <a:r>
            <a:rPr lang="ca-ES" sz="1100" baseline="0"/>
            <a:t>se requiere un mínimo de </a:t>
          </a:r>
          <a:r>
            <a:rPr lang="ca-ES" sz="1100" b="1" baseline="0">
              <a:solidFill>
                <a:srgbClr val="FF0000"/>
              </a:solidFill>
            </a:rPr>
            <a:t>12 cm </a:t>
          </a:r>
          <a:r>
            <a:rPr lang="ca-ES" sz="1100" baseline="0"/>
            <a:t>de comedero por animal. </a:t>
          </a:r>
        </a:p>
      </xdr:txBody>
    </xdr:sp>
    <xdr:clientData/>
  </xdr:twoCellAnchor>
  <xdr:twoCellAnchor>
    <xdr:from>
      <xdr:col>10</xdr:col>
      <xdr:colOff>9525</xdr:colOff>
      <xdr:row>107</xdr:row>
      <xdr:rowOff>190499</xdr:rowOff>
    </xdr:from>
    <xdr:to>
      <xdr:col>13</xdr:col>
      <xdr:colOff>19050</xdr:colOff>
      <xdr:row>114</xdr:row>
      <xdr:rowOff>190500</xdr:rowOff>
    </xdr:to>
    <xdr:sp macro="" textlink="">
      <xdr:nvSpPr>
        <xdr:cNvPr id="5" name="QuadreDeText 4">
          <a:extLst>
            <a:ext uri="{FF2B5EF4-FFF2-40B4-BE49-F238E27FC236}">
              <a16:creationId xmlns:a16="http://schemas.microsoft.com/office/drawing/2014/main" id="{00000000-0008-0000-0800-000005000000}"/>
            </a:ext>
          </a:extLst>
        </xdr:cNvPr>
        <xdr:cNvSpPr txBox="1"/>
      </xdr:nvSpPr>
      <xdr:spPr>
        <a:xfrm>
          <a:off x="7562850" y="20535899"/>
          <a:ext cx="1933575" cy="1362076"/>
        </a:xfrm>
        <a:prstGeom prst="rect">
          <a:avLst/>
        </a:prstGeom>
        <a:solidFill>
          <a:schemeClr val="accent4">
            <a:lumMod val="20000"/>
            <a:lumOff val="80000"/>
          </a:schemeClr>
        </a:solidFill>
        <a:ln w="9525" cmpd="sng">
          <a:solidFill>
            <a:srgbClr val="C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ca-ES" sz="1100" b="1"/>
            <a:t>LEGISLACIÓN: RD 3/2002</a:t>
          </a:r>
        </a:p>
        <a:p>
          <a:r>
            <a:rPr lang="ca-ES" sz="1100"/>
            <a:t>Se requiere</a:t>
          </a:r>
          <a:r>
            <a:rPr lang="ca-ES" sz="1100" baseline="0"/>
            <a:t> un mínimo por jaula de </a:t>
          </a:r>
          <a:r>
            <a:rPr lang="ca-ES" sz="1100" b="1" baseline="0">
              <a:solidFill>
                <a:srgbClr val="FF0000"/>
              </a:solidFill>
            </a:rPr>
            <a:t>750 cm</a:t>
          </a:r>
          <a:r>
            <a:rPr lang="ca-ES" sz="1100" b="1" baseline="30000">
              <a:solidFill>
                <a:srgbClr val="FF0000"/>
              </a:solidFill>
            </a:rPr>
            <a:t>2</a:t>
          </a:r>
          <a:r>
            <a:rPr lang="ca-ES" sz="1100" b="1" baseline="0">
              <a:solidFill>
                <a:srgbClr val="FF0000"/>
              </a:solidFill>
            </a:rPr>
            <a:t>/gallina, 600 cm2/gallina de espacio útil</a:t>
          </a:r>
          <a:r>
            <a:rPr lang="ca-ES" sz="1100" baseline="0"/>
            <a:t>. La superficie total de la jaula no podrá ser inferior a 2000 cm</a:t>
          </a:r>
          <a:r>
            <a:rPr lang="ca-ES" sz="1100" baseline="30000"/>
            <a:t>2</a:t>
          </a:r>
          <a:r>
            <a:rPr lang="ca-ES" sz="1100" baseline="0"/>
            <a:t>. </a:t>
          </a:r>
          <a:endParaRPr lang="ca-ES" sz="1100"/>
        </a:p>
      </xdr:txBody>
    </xdr:sp>
    <xdr:clientData/>
  </xdr:twoCellAnchor>
  <xdr:twoCellAnchor>
    <xdr:from>
      <xdr:col>9</xdr:col>
      <xdr:colOff>9525</xdr:colOff>
      <xdr:row>41</xdr:row>
      <xdr:rowOff>0</xdr:rowOff>
    </xdr:from>
    <xdr:to>
      <xdr:col>12</xdr:col>
      <xdr:colOff>685800</xdr:colOff>
      <xdr:row>47</xdr:row>
      <xdr:rowOff>123825</xdr:rowOff>
    </xdr:to>
    <xdr:sp macro="" textlink="">
      <xdr:nvSpPr>
        <xdr:cNvPr id="6" name="QuadreDeText 5">
          <a:extLst>
            <a:ext uri="{FF2B5EF4-FFF2-40B4-BE49-F238E27FC236}">
              <a16:creationId xmlns:a16="http://schemas.microsoft.com/office/drawing/2014/main" id="{00000000-0008-0000-0800-000006000000}"/>
            </a:ext>
          </a:extLst>
        </xdr:cNvPr>
        <xdr:cNvSpPr txBox="1"/>
      </xdr:nvSpPr>
      <xdr:spPr>
        <a:xfrm>
          <a:off x="6819900" y="7496175"/>
          <a:ext cx="2638425" cy="1295400"/>
        </a:xfrm>
        <a:prstGeom prst="rect">
          <a:avLst/>
        </a:prstGeom>
        <a:solidFill>
          <a:schemeClr val="accent4">
            <a:lumMod val="20000"/>
            <a:lumOff val="80000"/>
          </a:schemeClr>
        </a:solidFill>
        <a:ln w="9525" cmpd="sng">
          <a:solidFill>
            <a:srgbClr val="C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ca-ES" sz="1100" b="1"/>
            <a:t>LEGISLACIÓN: RD 3/2002</a:t>
          </a:r>
        </a:p>
        <a:p>
          <a:r>
            <a:rPr lang="ca-ES" sz="1100"/>
            <a:t>Cada jaula dispondrá</a:t>
          </a:r>
          <a:r>
            <a:rPr lang="ca-ES" sz="1100" baseline="0"/>
            <a:t> de un bebedero apropiado. En el caso de bebederos con conexiones, al menos dos boquillas o dos tazas deberán encontrarse al alcance de cada gallina. </a:t>
          </a:r>
          <a:endParaRPr lang="ca-ES" sz="1100"/>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8</xdr:col>
      <xdr:colOff>38100</xdr:colOff>
      <xdr:row>1</xdr:row>
      <xdr:rowOff>33129</xdr:rowOff>
    </xdr:from>
    <xdr:to>
      <xdr:col>9</xdr:col>
      <xdr:colOff>381000</xdr:colOff>
      <xdr:row>2</xdr:row>
      <xdr:rowOff>542924</xdr:rowOff>
    </xdr:to>
    <xdr:pic>
      <xdr:nvPicPr>
        <xdr:cNvPr id="2" name="Imatge 1" descr="cid:image001.png@01CF232F.9F5ED0E0">
          <a:extLst>
            <a:ext uri="{FF2B5EF4-FFF2-40B4-BE49-F238E27FC236}">
              <a16:creationId xmlns:a16="http://schemas.microsoft.com/office/drawing/2014/main" id="{00000000-0008-0000-0A00-000002000000}"/>
            </a:ext>
          </a:extLst>
        </xdr:cNvPr>
        <xdr:cNvPicPr/>
      </xdr:nvPicPr>
      <xdr:blipFill>
        <a:blip xmlns:r="http://schemas.openxmlformats.org/officeDocument/2006/relationships" r:embed="rId1" r:link="rId2" cstate="print"/>
        <a:srcRect/>
        <a:stretch>
          <a:fillRect/>
        </a:stretch>
      </xdr:blipFill>
      <xdr:spPr bwMode="auto">
        <a:xfrm>
          <a:off x="4576970" y="223629"/>
          <a:ext cx="988943" cy="700295"/>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10</xdr:col>
      <xdr:colOff>6350</xdr:colOff>
      <xdr:row>0</xdr:row>
      <xdr:rowOff>168276</xdr:rowOff>
    </xdr:from>
    <xdr:to>
      <xdr:col>13</xdr:col>
      <xdr:colOff>401320</xdr:colOff>
      <xdr:row>4</xdr:row>
      <xdr:rowOff>59691</xdr:rowOff>
    </xdr:to>
    <xdr:pic>
      <xdr:nvPicPr>
        <xdr:cNvPr id="6" name="Imagen 5">
          <a:extLst>
            <a:ext uri="{FF2B5EF4-FFF2-40B4-BE49-F238E27FC236}">
              <a16:creationId xmlns:a16="http://schemas.microsoft.com/office/drawing/2014/main" id="{D04E22C5-4DFC-4D36-818A-6D80B05E1FB2}"/>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902200" y="168276"/>
          <a:ext cx="898525" cy="603250"/>
        </a:xfrm>
        <a:prstGeom prst="rect">
          <a:avLst/>
        </a:prstGeom>
      </xdr:spPr>
    </xdr:pic>
    <xdr:clientData/>
  </xdr:twoCellAnchor>
  <xdr:twoCellAnchor editAs="oneCell">
    <xdr:from>
      <xdr:col>1</xdr:col>
      <xdr:colOff>0</xdr:colOff>
      <xdr:row>0</xdr:row>
      <xdr:rowOff>152401</xdr:rowOff>
    </xdr:from>
    <xdr:to>
      <xdr:col>2</xdr:col>
      <xdr:colOff>221615</xdr:colOff>
      <xdr:row>4</xdr:row>
      <xdr:rowOff>97791</xdr:rowOff>
    </xdr:to>
    <xdr:pic>
      <xdr:nvPicPr>
        <xdr:cNvPr id="4" name="Imagen 3">
          <a:extLst>
            <a:ext uri="{FF2B5EF4-FFF2-40B4-BE49-F238E27FC236}">
              <a16:creationId xmlns:a16="http://schemas.microsoft.com/office/drawing/2014/main" id="{00000000-0008-0000-0B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33350" y="152401"/>
          <a:ext cx="476250" cy="71628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1.clermont.inrae.fr/wq/?simu=on" TargetMode="External"/><Relationship Id="rId1" Type="http://schemas.openxmlformats.org/officeDocument/2006/relationships/hyperlink" Target="https://www1.clermont.inra.fr/wq/wq_old/index.php?id=simul&amp;new=1"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Z62"/>
  <sheetViews>
    <sheetView tabSelected="1" workbookViewId="0">
      <selection activeCell="E49" sqref="E49"/>
    </sheetView>
  </sheetViews>
  <sheetFormatPr baseColWidth="10" defaultColWidth="9.1796875" defaultRowHeight="14.5" x14ac:dyDescent="0.35"/>
  <cols>
    <col min="1" max="1" width="3.453125" style="40" customWidth="1"/>
    <col min="2" max="2" width="30.453125" style="40" customWidth="1"/>
    <col min="3" max="6" width="19" style="40" customWidth="1"/>
    <col min="7" max="7" width="9.1796875" style="40"/>
    <col min="8" max="8" width="18.26953125" style="40" customWidth="1"/>
    <col min="9" max="9" width="17" style="40" customWidth="1"/>
    <col min="10" max="10" width="18.7265625" style="40" customWidth="1"/>
    <col min="11" max="11" width="17.26953125" style="40" customWidth="1"/>
    <col min="12" max="12" width="18.26953125" style="40" customWidth="1"/>
    <col min="13" max="16384" width="9.1796875" style="40"/>
  </cols>
  <sheetData>
    <row r="2" spans="2:7" x14ac:dyDescent="0.35">
      <c r="B2" s="296" t="s">
        <v>0</v>
      </c>
      <c r="C2" s="297"/>
      <c r="D2" s="297"/>
      <c r="E2" s="297"/>
      <c r="F2" s="297"/>
    </row>
    <row r="3" spans="2:7" ht="70.5" customHeight="1" x14ac:dyDescent="0.35">
      <c r="B3" s="297" t="s">
        <v>814</v>
      </c>
      <c r="C3" s="297"/>
      <c r="D3" s="297"/>
      <c r="E3" s="297"/>
      <c r="F3" s="297"/>
    </row>
    <row r="4" spans="2:7" ht="15" customHeight="1" x14ac:dyDescent="0.35"/>
    <row r="5" spans="2:7" s="42" customFormat="1" ht="15" customHeight="1" x14ac:dyDescent="0.35">
      <c r="B5" s="41" t="s">
        <v>1</v>
      </c>
    </row>
    <row r="6" spans="2:7" ht="15" customHeight="1" thickBot="1" x14ac:dyDescent="0.4"/>
    <row r="7" spans="2:7" ht="15" customHeight="1" thickBot="1" x14ac:dyDescent="0.4">
      <c r="B7" s="286" t="s">
        <v>2</v>
      </c>
      <c r="C7" s="222"/>
      <c r="D7" s="44" t="s">
        <v>3</v>
      </c>
      <c r="E7" s="44"/>
      <c r="F7" s="44"/>
      <c r="G7" s="44"/>
    </row>
    <row r="8" spans="2:7" ht="15" customHeight="1" thickBot="1" x14ac:dyDescent="0.4">
      <c r="B8" s="286" t="s">
        <v>4</v>
      </c>
      <c r="C8" s="223"/>
      <c r="D8" s="44" t="s">
        <v>5</v>
      </c>
      <c r="E8" s="44"/>
      <c r="F8" s="44"/>
      <c r="G8" s="44"/>
    </row>
    <row r="9" spans="2:7" ht="15" customHeight="1" thickBot="1" x14ac:dyDescent="0.4">
      <c r="B9" s="287" t="s">
        <v>6</v>
      </c>
      <c r="C9" s="223"/>
      <c r="D9" s="46"/>
      <c r="E9" s="46"/>
      <c r="F9" s="46"/>
      <c r="G9" s="46"/>
    </row>
    <row r="10" spans="2:7" ht="15" customHeight="1" thickBot="1" x14ac:dyDescent="0.4">
      <c r="B10" s="287" t="s">
        <v>7</v>
      </c>
      <c r="C10" s="222"/>
      <c r="D10" s="46"/>
    </row>
    <row r="11" spans="2:7" ht="15" customHeight="1" thickBot="1" x14ac:dyDescent="0.4">
      <c r="B11" s="287" t="s">
        <v>8</v>
      </c>
      <c r="C11" s="223"/>
      <c r="D11" s="46"/>
    </row>
    <row r="12" spans="2:7" ht="15" customHeight="1" thickBot="1" x14ac:dyDescent="0.4">
      <c r="B12" s="287" t="s">
        <v>9</v>
      </c>
      <c r="C12" s="223"/>
      <c r="D12" s="44" t="s">
        <v>10</v>
      </c>
      <c r="E12" s="44"/>
      <c r="F12" s="44"/>
      <c r="G12" s="44"/>
    </row>
    <row r="13" spans="2:7" ht="15" customHeight="1" thickBot="1" x14ac:dyDescent="0.4">
      <c r="B13" s="287" t="s">
        <v>813</v>
      </c>
      <c r="C13" s="223"/>
      <c r="D13" s="46"/>
      <c r="E13" s="46"/>
      <c r="F13" s="46"/>
      <c r="G13" s="46"/>
    </row>
    <row r="14" spans="2:7" ht="15" thickBot="1" x14ac:dyDescent="0.4">
      <c r="B14" s="287" t="s">
        <v>811</v>
      </c>
      <c r="C14" s="222"/>
    </row>
    <row r="15" spans="2:7" ht="15" thickBot="1" x14ac:dyDescent="0.4">
      <c r="B15" s="287" t="s">
        <v>11</v>
      </c>
      <c r="C15" s="222"/>
    </row>
    <row r="16" spans="2:7" ht="15" thickBot="1" x14ac:dyDescent="0.4">
      <c r="B16" s="287" t="s">
        <v>812</v>
      </c>
      <c r="C16" s="222"/>
    </row>
    <row r="17" spans="2:12" ht="15" thickBot="1" x14ac:dyDescent="0.4">
      <c r="B17" s="287" t="s">
        <v>12</v>
      </c>
      <c r="C17" s="222"/>
      <c r="D17" s="47"/>
    </row>
    <row r="18" spans="2:12" ht="15" thickBot="1" x14ac:dyDescent="0.4">
      <c r="B18" s="287" t="s">
        <v>13</v>
      </c>
      <c r="C18" s="222"/>
      <c r="D18" s="44" t="s">
        <v>14</v>
      </c>
    </row>
    <row r="19" spans="2:12" ht="15" thickBot="1" x14ac:dyDescent="0.4">
      <c r="B19" s="287" t="s">
        <v>15</v>
      </c>
      <c r="C19" s="222" t="s">
        <v>16</v>
      </c>
      <c r="D19" s="46"/>
    </row>
    <row r="20" spans="2:12" ht="15" thickBot="1" x14ac:dyDescent="0.4">
      <c r="B20" s="287" t="s">
        <v>17</v>
      </c>
      <c r="C20" s="222"/>
      <c r="D20" s="47"/>
    </row>
    <row r="21" spans="2:12" ht="15" thickBot="1" x14ac:dyDescent="0.4">
      <c r="B21" s="287" t="s">
        <v>18</v>
      </c>
      <c r="C21" s="222"/>
      <c r="D21" s="44" t="s">
        <v>19</v>
      </c>
      <c r="E21" s="44"/>
      <c r="F21" s="44"/>
      <c r="G21" s="44"/>
      <c r="H21" s="66"/>
    </row>
    <row r="22" spans="2:12" ht="15" thickBot="1" x14ac:dyDescent="0.4">
      <c r="B22" s="287" t="s">
        <v>20</v>
      </c>
      <c r="C22" s="222"/>
      <c r="D22" s="44" t="s">
        <v>21</v>
      </c>
      <c r="E22" s="44"/>
      <c r="F22" s="44"/>
      <c r="G22" s="46"/>
      <c r="H22" s="48"/>
      <c r="I22" s="48"/>
      <c r="J22" s="48"/>
    </row>
    <row r="23" spans="2:12" ht="15" thickBot="1" x14ac:dyDescent="0.4">
      <c r="B23" s="287" t="s">
        <v>22</v>
      </c>
      <c r="C23" s="222"/>
      <c r="D23" s="44" t="s">
        <v>23</v>
      </c>
      <c r="E23" s="44"/>
      <c r="F23" s="44"/>
      <c r="G23" s="46"/>
      <c r="H23" s="48"/>
      <c r="I23" s="48"/>
      <c r="J23" s="48"/>
    </row>
    <row r="24" spans="2:12" ht="15" thickBot="1" x14ac:dyDescent="0.4">
      <c r="B24" s="287" t="s">
        <v>24</v>
      </c>
      <c r="C24" s="222"/>
      <c r="D24" s="44" t="s">
        <v>25</v>
      </c>
      <c r="E24" s="44"/>
      <c r="F24" s="44"/>
      <c r="G24" s="46"/>
      <c r="H24" s="48"/>
      <c r="I24" s="48"/>
      <c r="J24" s="48"/>
    </row>
    <row r="25" spans="2:12" ht="15" thickBot="1" x14ac:dyDescent="0.4">
      <c r="B25" s="287" t="s">
        <v>26</v>
      </c>
      <c r="C25" s="222"/>
    </row>
    <row r="26" spans="2:12" ht="15" thickBot="1" x14ac:dyDescent="0.4">
      <c r="B26" s="287" t="s">
        <v>27</v>
      </c>
      <c r="C26" s="222" t="s">
        <v>16</v>
      </c>
      <c r="D26" s="44" t="s">
        <v>28</v>
      </c>
      <c r="E26" s="44"/>
      <c r="F26" s="44"/>
      <c r="G26" s="44"/>
      <c r="H26" s="44"/>
      <c r="I26" s="44"/>
      <c r="J26" s="44"/>
      <c r="K26" s="44"/>
      <c r="L26" s="44"/>
    </row>
    <row r="27" spans="2:12" ht="15" thickBot="1" x14ac:dyDescent="0.4">
      <c r="B27" s="228"/>
      <c r="C27" s="49"/>
    </row>
    <row r="28" spans="2:12" ht="15" thickBot="1" x14ac:dyDescent="0.4">
      <c r="B28" s="228" t="s">
        <v>29</v>
      </c>
      <c r="C28" s="200"/>
      <c r="D28" s="44" t="s">
        <v>30</v>
      </c>
      <c r="E28" s="44"/>
    </row>
    <row r="29" spans="2:12" x14ac:dyDescent="0.35">
      <c r="B29" s="228"/>
      <c r="C29" s="48"/>
      <c r="E29" s="46"/>
      <c r="F29" s="48"/>
      <c r="G29" s="48"/>
      <c r="H29" s="48"/>
      <c r="I29" s="48"/>
    </row>
    <row r="31" spans="2:12" s="42" customFormat="1" x14ac:dyDescent="0.35">
      <c r="B31" s="41" t="s">
        <v>31</v>
      </c>
    </row>
    <row r="32" spans="2:12" x14ac:dyDescent="0.35">
      <c r="B32" s="45"/>
    </row>
    <row r="33" spans="2:26" x14ac:dyDescent="0.35">
      <c r="B33" s="45"/>
      <c r="C33" s="51" t="s">
        <v>32</v>
      </c>
      <c r="D33" s="51" t="s">
        <v>33</v>
      </c>
      <c r="E33" s="51" t="s">
        <v>34</v>
      </c>
      <c r="F33" s="51" t="s">
        <v>35</v>
      </c>
      <c r="H33" s="44" t="s">
        <v>36</v>
      </c>
      <c r="I33" s="44"/>
      <c r="J33" s="44"/>
      <c r="K33" s="44"/>
      <c r="L33" s="44"/>
      <c r="M33" s="44"/>
      <c r="N33" s="66"/>
      <c r="O33" s="48"/>
      <c r="P33" s="48"/>
      <c r="Q33" s="48"/>
      <c r="R33" s="48"/>
      <c r="S33" s="48"/>
      <c r="T33" s="48"/>
      <c r="U33" s="48"/>
      <c r="V33" s="48"/>
      <c r="W33" s="48"/>
      <c r="X33" s="48"/>
      <c r="Y33" s="48"/>
      <c r="Z33" s="48"/>
    </row>
    <row r="34" spans="2:26" x14ac:dyDescent="0.35">
      <c r="B34" s="45" t="s">
        <v>37</v>
      </c>
      <c r="C34" s="52"/>
      <c r="D34" s="52"/>
      <c r="E34" s="50"/>
      <c r="F34" s="50"/>
      <c r="I34" s="53" t="s">
        <v>32</v>
      </c>
      <c r="J34" s="53" t="s">
        <v>33</v>
      </c>
      <c r="K34" s="53" t="s">
        <v>34</v>
      </c>
      <c r="L34" s="53" t="s">
        <v>35</v>
      </c>
      <c r="N34" s="48"/>
      <c r="O34" s="48"/>
      <c r="P34" s="48"/>
      <c r="Q34" s="48"/>
      <c r="R34" s="48"/>
      <c r="S34" s="48"/>
      <c r="T34" s="48"/>
      <c r="U34" s="48"/>
      <c r="V34" s="48"/>
      <c r="W34" s="48"/>
      <c r="X34" s="48"/>
      <c r="Y34" s="48"/>
      <c r="Z34" s="48"/>
    </row>
    <row r="35" spans="2:26" x14ac:dyDescent="0.35">
      <c r="B35" s="45" t="s">
        <v>38</v>
      </c>
      <c r="C35" s="52"/>
      <c r="D35" s="52"/>
      <c r="E35" s="50"/>
      <c r="F35" s="50"/>
      <c r="H35" s="50" t="s">
        <v>39</v>
      </c>
      <c r="I35" s="54"/>
      <c r="J35" s="50"/>
      <c r="K35" s="55"/>
      <c r="L35" s="52"/>
      <c r="M35" s="48"/>
      <c r="N35" s="48"/>
      <c r="O35" s="48"/>
      <c r="P35" s="48"/>
      <c r="Q35" s="48"/>
      <c r="R35" s="48"/>
      <c r="S35" s="48"/>
      <c r="T35" s="48"/>
      <c r="U35" s="48"/>
      <c r="V35" s="48"/>
      <c r="W35" s="48"/>
      <c r="X35" s="48"/>
      <c r="Y35" s="48"/>
      <c r="Z35" s="48"/>
    </row>
    <row r="36" spans="2:26" x14ac:dyDescent="0.35">
      <c r="B36" s="45" t="s">
        <v>40</v>
      </c>
      <c r="C36" s="123">
        <f>C34-C35</f>
        <v>0</v>
      </c>
      <c r="D36" s="123">
        <f>D34-D35</f>
        <v>0</v>
      </c>
      <c r="E36" s="123">
        <f>E34-E35</f>
        <v>0</v>
      </c>
      <c r="F36" s="123">
        <f>F34-F35</f>
        <v>0</v>
      </c>
      <c r="H36" s="50" t="s">
        <v>41</v>
      </c>
      <c r="I36" s="54"/>
      <c r="J36" s="50"/>
      <c r="K36" s="55"/>
      <c r="L36" s="52"/>
      <c r="M36" s="48"/>
      <c r="N36" s="48"/>
      <c r="O36" s="48"/>
      <c r="P36" s="48"/>
      <c r="Q36" s="48"/>
      <c r="R36" s="48"/>
      <c r="S36" s="48"/>
      <c r="T36" s="48"/>
      <c r="U36" s="48"/>
      <c r="V36" s="48"/>
      <c r="W36" s="48"/>
      <c r="X36" s="48"/>
      <c r="Y36" s="48"/>
      <c r="Z36" s="48"/>
    </row>
    <row r="37" spans="2:26" ht="15" thickBot="1" x14ac:dyDescent="0.4">
      <c r="B37" s="45" t="s">
        <v>816</v>
      </c>
      <c r="C37" s="203" t="e">
        <f>C36*100/C34</f>
        <v>#DIV/0!</v>
      </c>
      <c r="D37" s="203" t="e">
        <f t="shared" ref="D37:F37" si="0">D36*100/D34</f>
        <v>#DIV/0!</v>
      </c>
      <c r="E37" s="203" t="e">
        <f t="shared" si="0"/>
        <v>#DIV/0!</v>
      </c>
      <c r="F37" s="203" t="e">
        <f t="shared" si="0"/>
        <v>#DIV/0!</v>
      </c>
      <c r="H37" s="57" t="s">
        <v>42</v>
      </c>
      <c r="I37" s="58"/>
      <c r="J37" s="57"/>
      <c r="K37" s="59"/>
      <c r="L37" s="59"/>
      <c r="M37" s="48"/>
      <c r="N37" s="48"/>
      <c r="O37" s="48"/>
      <c r="P37" s="48"/>
      <c r="Q37" s="48"/>
      <c r="R37" s="48"/>
      <c r="S37" s="48"/>
      <c r="T37" s="48"/>
      <c r="U37" s="48"/>
      <c r="V37" s="48"/>
      <c r="W37" s="48"/>
      <c r="X37" s="48"/>
      <c r="Y37" s="48"/>
      <c r="Z37" s="48"/>
    </row>
    <row r="38" spans="2:26" x14ac:dyDescent="0.35">
      <c r="B38" s="45" t="s">
        <v>43</v>
      </c>
      <c r="C38" s="52"/>
      <c r="D38" s="52"/>
      <c r="E38" s="50"/>
      <c r="F38" s="50"/>
      <c r="H38" s="60" t="s">
        <v>44</v>
      </c>
      <c r="I38" s="204">
        <f>(I36-I35)/7</f>
        <v>0</v>
      </c>
      <c r="J38" s="204">
        <f>(J36-J35)/7</f>
        <v>0</v>
      </c>
      <c r="K38" s="204">
        <f>(K36-K35)/7</f>
        <v>0</v>
      </c>
      <c r="L38" s="204">
        <f>(L36-L35)/7</f>
        <v>0</v>
      </c>
      <c r="M38" s="48"/>
      <c r="N38" s="48"/>
      <c r="O38" s="48"/>
      <c r="P38" s="48"/>
      <c r="Q38" s="48"/>
      <c r="R38" s="48"/>
      <c r="S38" s="48"/>
      <c r="T38" s="48"/>
      <c r="U38" s="48"/>
      <c r="V38" s="48"/>
      <c r="W38" s="48"/>
      <c r="X38" s="48"/>
      <c r="Y38" s="48"/>
      <c r="Z38" s="48"/>
    </row>
    <row r="39" spans="2:26" x14ac:dyDescent="0.35">
      <c r="B39" s="45" t="s">
        <v>45</v>
      </c>
      <c r="C39" s="52"/>
      <c r="D39" s="52"/>
      <c r="E39" s="50"/>
      <c r="F39" s="50"/>
      <c r="H39" s="50" t="s">
        <v>46</v>
      </c>
      <c r="I39" s="205">
        <f>(I37-I35)/7</f>
        <v>0</v>
      </c>
      <c r="J39" s="205">
        <f>(J37-J35)/7</f>
        <v>0</v>
      </c>
      <c r="K39" s="205">
        <f>(K37-K35)/7</f>
        <v>0</v>
      </c>
      <c r="L39" s="205">
        <f>(L37-L35)/7</f>
        <v>0</v>
      </c>
      <c r="M39" s="48"/>
      <c r="N39" s="48"/>
      <c r="O39" s="48"/>
      <c r="P39" s="48"/>
      <c r="Q39" s="48"/>
      <c r="R39" s="48"/>
      <c r="S39" s="48"/>
      <c r="T39" s="48"/>
      <c r="U39" s="48"/>
      <c r="V39" s="48"/>
      <c r="W39" s="48"/>
      <c r="X39" s="48"/>
      <c r="Y39" s="48"/>
      <c r="Z39" s="48"/>
    </row>
    <row r="40" spans="2:26" ht="15" thickBot="1" x14ac:dyDescent="0.4">
      <c r="B40" s="45" t="s">
        <v>815</v>
      </c>
      <c r="C40" s="61"/>
      <c r="D40" s="61"/>
      <c r="E40" s="62"/>
      <c r="F40" s="62"/>
      <c r="M40" s="63"/>
      <c r="N40" s="63"/>
      <c r="O40" s="63"/>
      <c r="P40" s="48"/>
      <c r="Q40" s="48"/>
      <c r="R40" s="48"/>
      <c r="S40" s="48"/>
      <c r="T40" s="48"/>
      <c r="U40" s="48"/>
      <c r="V40" s="48"/>
      <c r="W40" s="48"/>
      <c r="X40" s="48"/>
      <c r="Y40" s="48"/>
      <c r="Z40" s="48"/>
    </row>
    <row r="41" spans="2:26" ht="15" thickBot="1" x14ac:dyDescent="0.4">
      <c r="B41" s="45" t="s">
        <v>47</v>
      </c>
      <c r="C41" s="64" t="e">
        <f>(C40/(C39-C38))*52</f>
        <v>#DIV/0!</v>
      </c>
      <c r="D41" s="65" t="e">
        <f>(D40/(D39-D38))*52</f>
        <v>#DIV/0!</v>
      </c>
      <c r="E41" s="65" t="e">
        <f>(E40/(E39-E38))*52</f>
        <v>#DIV/0!</v>
      </c>
      <c r="F41" s="65" t="e">
        <f>(F40/(F39-F38))*52</f>
        <v>#DIV/0!</v>
      </c>
      <c r="K41" s="63"/>
      <c r="L41" s="63"/>
      <c r="M41" s="63"/>
      <c r="N41" s="63"/>
      <c r="O41" s="63"/>
      <c r="P41" s="48"/>
      <c r="Q41" s="48"/>
      <c r="R41" s="48"/>
      <c r="S41" s="48"/>
      <c r="T41" s="48"/>
      <c r="U41" s="48"/>
      <c r="V41" s="48"/>
      <c r="W41" s="48"/>
      <c r="X41" s="48"/>
      <c r="Y41" s="48"/>
      <c r="Z41" s="48"/>
    </row>
    <row r="42" spans="2:26" x14ac:dyDescent="0.35">
      <c r="K42" s="48"/>
      <c r="L42" s="48"/>
      <c r="M42" s="48"/>
      <c r="N42" s="48"/>
      <c r="O42" s="48"/>
      <c r="P42" s="48"/>
      <c r="Q42" s="48"/>
      <c r="R42" s="48"/>
      <c r="S42" s="48"/>
      <c r="T42" s="48"/>
      <c r="U42" s="48"/>
      <c r="V42" s="48"/>
      <c r="W42" s="48"/>
      <c r="X42" s="48"/>
      <c r="Y42" s="48"/>
      <c r="Z42" s="48"/>
    </row>
    <row r="43" spans="2:26" x14ac:dyDescent="0.35">
      <c r="B43" s="44" t="s">
        <v>48</v>
      </c>
      <c r="C43" s="66"/>
      <c r="D43" s="66"/>
      <c r="E43" s="66"/>
      <c r="F43" s="66"/>
      <c r="G43" s="66"/>
    </row>
    <row r="44" spans="2:26" x14ac:dyDescent="0.35">
      <c r="B44" s="44" t="s">
        <v>817</v>
      </c>
      <c r="C44" s="66"/>
      <c r="D44" s="66"/>
      <c r="E44" s="66"/>
      <c r="F44" s="66"/>
      <c r="G44" s="66"/>
    </row>
    <row r="45" spans="2:26" ht="15" thickBot="1" x14ac:dyDescent="0.4">
      <c r="B45" s="44" t="s">
        <v>49</v>
      </c>
      <c r="C45" s="66"/>
      <c r="D45" s="66"/>
      <c r="E45" s="66"/>
      <c r="F45" s="66"/>
      <c r="G45" s="66"/>
    </row>
    <row r="46" spans="2:26" ht="15" thickBot="1" x14ac:dyDescent="0.4">
      <c r="B46" s="45" t="s">
        <v>820</v>
      </c>
      <c r="C46" s="64" t="e">
        <f>AVERAGE(C41:F41)</f>
        <v>#DIV/0!</v>
      </c>
    </row>
    <row r="47" spans="2:26" ht="15" thickBot="1" x14ac:dyDescent="0.4">
      <c r="B47" s="67" t="s">
        <v>50</v>
      </c>
      <c r="C47" s="68"/>
    </row>
    <row r="48" spans="2:26" ht="15" thickBot="1" x14ac:dyDescent="0.4"/>
    <row r="49" spans="2:4" x14ac:dyDescent="0.35">
      <c r="B49" s="71" t="s">
        <v>51</v>
      </c>
      <c r="C49" s="72" t="s">
        <v>52</v>
      </c>
    </row>
    <row r="50" spans="2:4" x14ac:dyDescent="0.35">
      <c r="B50" s="73" t="s">
        <v>53</v>
      </c>
      <c r="C50" s="74">
        <v>0</v>
      </c>
    </row>
    <row r="51" spans="2:4" x14ac:dyDescent="0.35">
      <c r="B51" s="75">
        <v>0.12</v>
      </c>
      <c r="C51" s="74">
        <v>20</v>
      </c>
    </row>
    <row r="52" spans="2:4" x14ac:dyDescent="0.35">
      <c r="B52" s="75">
        <v>0.11</v>
      </c>
      <c r="C52" s="74">
        <v>37</v>
      </c>
    </row>
    <row r="53" spans="2:4" x14ac:dyDescent="0.35">
      <c r="B53" s="75">
        <v>0.1</v>
      </c>
      <c r="C53" s="74">
        <v>55</v>
      </c>
    </row>
    <row r="54" spans="2:4" x14ac:dyDescent="0.35">
      <c r="B54" s="75">
        <v>0.09</v>
      </c>
      <c r="C54" s="74">
        <v>68</v>
      </c>
    </row>
    <row r="55" spans="2:4" x14ac:dyDescent="0.35">
      <c r="B55" s="75">
        <v>0.08</v>
      </c>
      <c r="C55" s="74">
        <v>80</v>
      </c>
    </row>
    <row r="56" spans="2:4" x14ac:dyDescent="0.35">
      <c r="B56" s="75">
        <v>7.0000000000000007E-2</v>
      </c>
      <c r="C56" s="74">
        <v>90</v>
      </c>
    </row>
    <row r="57" spans="2:4" ht="15" thickBot="1" x14ac:dyDescent="0.4">
      <c r="B57" s="76">
        <v>0.06</v>
      </c>
      <c r="C57" s="77">
        <v>100</v>
      </c>
    </row>
    <row r="62" spans="2:4" x14ac:dyDescent="0.35">
      <c r="B62" s="69"/>
      <c r="D62" s="70"/>
    </row>
  </sheetData>
  <sheetProtection algorithmName="SHA-512" hashValue="6VJ6l+MlkrILScUARfYYSOZ24i6aFmKUpIZd8zNadfp4njoOGkMZeORotbxV55LX2oEasDe9aW+LGByqDOTd8g==" saltValue="pnCe2YBBTMbnIcYd3J01qQ==" spinCount="100000" sheet="1" objects="1" scenarios="1" formatCells="0"/>
  <mergeCells count="2">
    <mergeCell ref="B2:F2"/>
    <mergeCell ref="B3:F3"/>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452C7F-EDF6-42AD-9268-233B05ABA6DA}">
  <sheetPr>
    <tabColor theme="5"/>
  </sheetPr>
  <dimension ref="A1:I36"/>
  <sheetViews>
    <sheetView topLeftCell="A6" workbookViewId="0">
      <selection activeCell="C25" sqref="C25"/>
    </sheetView>
  </sheetViews>
  <sheetFormatPr baseColWidth="10" defaultColWidth="11.453125" defaultRowHeight="14.5" x14ac:dyDescent="0.35"/>
  <cols>
    <col min="1" max="1" width="38.453125" customWidth="1"/>
  </cols>
  <sheetData>
    <row r="1" spans="1:7" x14ac:dyDescent="0.35">
      <c r="A1" s="267"/>
      <c r="B1" s="267"/>
      <c r="C1" s="267"/>
      <c r="D1" s="267"/>
    </row>
    <row r="2" spans="1:7" x14ac:dyDescent="0.35">
      <c r="A2" s="267" t="s">
        <v>767</v>
      </c>
      <c r="B2" s="267"/>
      <c r="C2" s="267"/>
      <c r="D2" s="267"/>
    </row>
    <row r="3" spans="1:7" x14ac:dyDescent="0.35">
      <c r="A3" s="267"/>
      <c r="B3" s="267"/>
      <c r="C3" s="267"/>
      <c r="D3" s="267"/>
    </row>
    <row r="4" spans="1:7" x14ac:dyDescent="0.35">
      <c r="A4" s="267" t="s">
        <v>768</v>
      </c>
      <c r="B4" s="268" t="s">
        <v>769</v>
      </c>
      <c r="C4" s="267"/>
      <c r="D4" s="267"/>
    </row>
    <row r="5" spans="1:7" x14ac:dyDescent="0.35">
      <c r="A5" s="267" t="s">
        <v>770</v>
      </c>
      <c r="B5" s="268" t="s">
        <v>771</v>
      </c>
      <c r="C5" s="267"/>
      <c r="D5" s="267"/>
    </row>
    <row r="6" spans="1:7" x14ac:dyDescent="0.35">
      <c r="A6" s="89" t="s">
        <v>772</v>
      </c>
      <c r="B6" s="269" t="s">
        <v>773</v>
      </c>
      <c r="C6" s="89"/>
      <c r="D6" s="267"/>
    </row>
    <row r="7" spans="1:7" x14ac:dyDescent="0.35">
      <c r="A7" s="89" t="s">
        <v>774</v>
      </c>
      <c r="B7" s="201" t="s">
        <v>775</v>
      </c>
      <c r="C7" s="89"/>
      <c r="D7" s="267"/>
    </row>
    <row r="8" spans="1:7" x14ac:dyDescent="0.35">
      <c r="B8" s="89"/>
      <c r="C8" s="89"/>
      <c r="D8" s="267"/>
    </row>
    <row r="9" spans="1:7" x14ac:dyDescent="0.35">
      <c r="B9" s="269" t="s">
        <v>776</v>
      </c>
    </row>
    <row r="10" spans="1:7" x14ac:dyDescent="0.35">
      <c r="B10" s="269" t="s">
        <v>777</v>
      </c>
    </row>
    <row r="11" spans="1:7" x14ac:dyDescent="0.35">
      <c r="B11" s="269" t="s">
        <v>778</v>
      </c>
    </row>
    <row r="12" spans="1:7" x14ac:dyDescent="0.35">
      <c r="A12" s="89"/>
      <c r="B12" s="201" t="s">
        <v>779</v>
      </c>
      <c r="C12" s="89"/>
      <c r="D12" s="267"/>
    </row>
    <row r="13" spans="1:7" x14ac:dyDescent="0.35">
      <c r="A13" s="89"/>
      <c r="B13" s="89"/>
      <c r="C13" s="89"/>
      <c r="D13" s="267"/>
    </row>
    <row r="14" spans="1:7" x14ac:dyDescent="0.35">
      <c r="A14" s="344" t="s">
        <v>780</v>
      </c>
      <c r="B14" s="344"/>
      <c r="C14" s="344"/>
      <c r="D14" s="344"/>
      <c r="E14" s="344"/>
      <c r="F14" s="344"/>
      <c r="G14" s="344"/>
    </row>
    <row r="15" spans="1:7" x14ac:dyDescent="0.35">
      <c r="A15" s="267"/>
      <c r="B15" s="267"/>
      <c r="C15" s="267"/>
      <c r="D15" s="267"/>
    </row>
    <row r="16" spans="1:7" x14ac:dyDescent="0.35">
      <c r="A16" s="89" t="s">
        <v>781</v>
      </c>
      <c r="B16" s="267"/>
      <c r="C16" s="267"/>
      <c r="D16" s="267"/>
    </row>
    <row r="17" spans="1:9" x14ac:dyDescent="0.35">
      <c r="A17" s="89" t="s">
        <v>782</v>
      </c>
      <c r="B17" s="267"/>
      <c r="C17" s="267"/>
      <c r="D17" s="267"/>
    </row>
    <row r="18" spans="1:9" x14ac:dyDescent="0.35">
      <c r="A18" s="89" t="s">
        <v>783</v>
      </c>
      <c r="B18" s="267"/>
      <c r="C18" s="267"/>
      <c r="D18" s="267"/>
    </row>
    <row r="19" spans="1:9" x14ac:dyDescent="0.35">
      <c r="A19" s="40"/>
      <c r="B19" s="267"/>
      <c r="C19" s="267"/>
      <c r="D19" s="267"/>
    </row>
    <row r="20" spans="1:9" x14ac:dyDescent="0.35">
      <c r="A20" s="89"/>
      <c r="B20" s="268" t="s">
        <v>784</v>
      </c>
      <c r="C20" s="267"/>
      <c r="D20" s="267"/>
    </row>
    <row r="21" spans="1:9" x14ac:dyDescent="0.35">
      <c r="A21" s="270"/>
      <c r="B21" s="270"/>
      <c r="C21" s="270"/>
      <c r="D21" s="270"/>
      <c r="E21" s="270"/>
      <c r="F21" s="270"/>
      <c r="G21" s="270"/>
      <c r="H21" s="270"/>
      <c r="I21" s="270"/>
    </row>
    <row r="22" spans="1:9" x14ac:dyDescent="0.35">
      <c r="A22" s="40" t="s">
        <v>243</v>
      </c>
      <c r="B22" s="271">
        <v>75500</v>
      </c>
      <c r="C22" s="89"/>
      <c r="D22" s="266"/>
      <c r="E22" s="266"/>
      <c r="F22" s="266"/>
      <c r="G22" s="266"/>
      <c r="H22" s="266"/>
      <c r="I22" s="266"/>
    </row>
    <row r="23" spans="1:9" x14ac:dyDescent="0.35">
      <c r="A23" s="40" t="s">
        <v>738</v>
      </c>
      <c r="B23" s="271">
        <v>75500</v>
      </c>
      <c r="C23" s="89"/>
      <c r="D23" s="266"/>
      <c r="E23" s="266"/>
      <c r="F23" s="266"/>
      <c r="G23" s="266"/>
      <c r="H23" s="266"/>
      <c r="I23" s="266"/>
    </row>
    <row r="24" spans="1:9" x14ac:dyDescent="0.35">
      <c r="A24" s="40" t="s">
        <v>245</v>
      </c>
      <c r="B24" s="271">
        <v>5</v>
      </c>
      <c r="C24" s="89"/>
    </row>
    <row r="25" spans="1:9" x14ac:dyDescent="0.35">
      <c r="A25" s="40" t="s">
        <v>827</v>
      </c>
      <c r="B25" s="271">
        <v>10</v>
      </c>
      <c r="C25" s="89"/>
    </row>
    <row r="26" spans="1:9" x14ac:dyDescent="0.35">
      <c r="A26" s="40" t="s">
        <v>740</v>
      </c>
      <c r="B26" s="271">
        <v>30</v>
      </c>
      <c r="C26" s="89"/>
    </row>
    <row r="27" spans="1:9" x14ac:dyDescent="0.35">
      <c r="A27" s="40" t="s">
        <v>742</v>
      </c>
      <c r="B27" s="56">
        <f>B24*B25*B26</f>
        <v>1500</v>
      </c>
      <c r="C27" s="89"/>
    </row>
    <row r="28" spans="1:9" x14ac:dyDescent="0.35">
      <c r="A28" s="40" t="s">
        <v>743</v>
      </c>
      <c r="B28" s="56">
        <f>B22/B27</f>
        <v>50.333333333333336</v>
      </c>
      <c r="C28" s="89"/>
    </row>
    <row r="29" spans="1:9" x14ac:dyDescent="0.35">
      <c r="A29" s="40" t="s">
        <v>744</v>
      </c>
      <c r="B29" s="272">
        <v>50</v>
      </c>
      <c r="C29" s="201" t="s">
        <v>785</v>
      </c>
    </row>
    <row r="31" spans="1:9" x14ac:dyDescent="0.35">
      <c r="B31" s="201" t="s">
        <v>786</v>
      </c>
    </row>
    <row r="32" spans="1:9" x14ac:dyDescent="0.35">
      <c r="B32" s="269" t="s">
        <v>787</v>
      </c>
    </row>
    <row r="33" spans="2:2" x14ac:dyDescent="0.35">
      <c r="B33" s="269" t="s">
        <v>788</v>
      </c>
    </row>
    <row r="35" spans="2:2" x14ac:dyDescent="0.35">
      <c r="B35" s="269" t="s">
        <v>789</v>
      </c>
    </row>
    <row r="36" spans="2:2" x14ac:dyDescent="0.35">
      <c r="B36" s="269" t="s">
        <v>790</v>
      </c>
    </row>
  </sheetData>
  <sheetProtection algorithmName="SHA-512" hashValue="Pr0XA/t3S8ESK1VYmpiYbIEsHEEaC3P09mEnJO55Myqv/RXMe2U+rOW5VG9jQqp1+aRl5CF5gUbQfFVpmXcf6Q==" saltValue="gFyBxdNAz2v2ePAJCKBRjA==" spinCount="100000" sheet="1" objects="1" scenarios="1" formatCells="0"/>
  <mergeCells count="1">
    <mergeCell ref="A14:G14"/>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5"/>
  </sheetPr>
  <dimension ref="A1:Q49"/>
  <sheetViews>
    <sheetView workbookViewId="0">
      <selection activeCell="D8" sqref="D8"/>
    </sheetView>
  </sheetViews>
  <sheetFormatPr baseColWidth="10" defaultColWidth="9.1796875" defaultRowHeight="14.5" x14ac:dyDescent="0.35"/>
  <cols>
    <col min="1" max="1" width="9.1796875" style="40"/>
    <col min="2" max="3" width="6.453125" style="40" customWidth="1"/>
    <col min="4" max="4" width="31" style="40" customWidth="1"/>
    <col min="5" max="16384" width="9.1796875" style="40"/>
  </cols>
  <sheetData>
    <row r="1" spans="1:7" x14ac:dyDescent="0.35">
      <c r="A1" s="44" t="s">
        <v>499</v>
      </c>
      <c r="B1" s="44"/>
      <c r="C1" s="44"/>
      <c r="D1" s="44"/>
      <c r="E1" s="44"/>
      <c r="F1" s="44"/>
      <c r="G1" s="44"/>
    </row>
    <row r="2" spans="1:7" s="46" customFormat="1" x14ac:dyDescent="0.35"/>
    <row r="3" spans="1:7" ht="15" thickBot="1" x14ac:dyDescent="0.4">
      <c r="B3" s="182"/>
      <c r="C3" s="182"/>
      <c r="D3" s="182"/>
      <c r="E3" s="183" t="s">
        <v>500</v>
      </c>
      <c r="F3" s="67"/>
    </row>
    <row r="4" spans="1:7" ht="15" thickBot="1" x14ac:dyDescent="0.4">
      <c r="B4" s="317" t="s">
        <v>501</v>
      </c>
      <c r="C4" s="318"/>
      <c r="D4" s="319"/>
      <c r="E4" s="184" t="e">
        <f>0.5*E5+0.5*E7</f>
        <v>#DIV/0!</v>
      </c>
    </row>
    <row r="5" spans="1:7" ht="15" thickBot="1" x14ac:dyDescent="0.4">
      <c r="B5" s="182"/>
      <c r="C5" s="183" t="s">
        <v>502</v>
      </c>
      <c r="D5" s="183"/>
      <c r="E5" s="184" t="e">
        <f>E6</f>
        <v>#DIV/0!</v>
      </c>
    </row>
    <row r="6" spans="1:7" ht="15" thickBot="1" x14ac:dyDescent="0.4">
      <c r="B6" s="182"/>
      <c r="C6" s="182"/>
      <c r="D6" s="182" t="s">
        <v>254</v>
      </c>
      <c r="E6" s="185" t="e">
        <f>'Instalaciones 3'!G28</f>
        <v>#DIV/0!</v>
      </c>
    </row>
    <row r="7" spans="1:7" ht="15" thickBot="1" x14ac:dyDescent="0.4">
      <c r="B7" s="182"/>
      <c r="C7" s="183" t="s">
        <v>503</v>
      </c>
      <c r="D7" s="183"/>
      <c r="E7" s="184">
        <f>E8*0.5+E9*0.5</f>
        <v>0</v>
      </c>
    </row>
    <row r="8" spans="1:7" x14ac:dyDescent="0.35">
      <c r="B8" s="182"/>
      <c r="C8" s="182"/>
      <c r="D8" s="182" t="s">
        <v>504</v>
      </c>
      <c r="E8" s="185">
        <f>'Instalaciones 3'!G43</f>
        <v>0</v>
      </c>
    </row>
    <row r="9" spans="1:7" ht="15" thickBot="1" x14ac:dyDescent="0.4">
      <c r="B9" s="182"/>
      <c r="C9" s="182"/>
      <c r="D9" s="182" t="s">
        <v>505</v>
      </c>
      <c r="E9" s="185">
        <f>'Instalaciones 3'!D61</f>
        <v>0</v>
      </c>
    </row>
    <row r="10" spans="1:7" ht="15" thickBot="1" x14ac:dyDescent="0.4">
      <c r="B10" s="317" t="s">
        <v>506</v>
      </c>
      <c r="C10" s="318"/>
      <c r="D10" s="319"/>
      <c r="E10" s="184" t="e">
        <f>E11*0.3+E16*0.2+E18*0.5</f>
        <v>#DIV/0!</v>
      </c>
    </row>
    <row r="11" spans="1:7" ht="15" thickBot="1" x14ac:dyDescent="0.4">
      <c r="B11" s="182"/>
      <c r="C11" s="183" t="s">
        <v>507</v>
      </c>
      <c r="D11" s="182"/>
      <c r="E11" s="184">
        <f>0.15*E12+0.15*E13+0.45*E14+0.25*E15</f>
        <v>45</v>
      </c>
    </row>
    <row r="12" spans="1:7" x14ac:dyDescent="0.35">
      <c r="B12" s="182"/>
      <c r="C12" s="182"/>
      <c r="D12" s="182" t="s">
        <v>508</v>
      </c>
      <c r="E12" s="185">
        <f>'Instalaciones 3'!C73</f>
        <v>0</v>
      </c>
      <c r="F12" s="176"/>
    </row>
    <row r="13" spans="1:7" x14ac:dyDescent="0.35">
      <c r="B13" s="182"/>
      <c r="C13" s="182"/>
      <c r="D13" s="182" t="s">
        <v>509</v>
      </c>
      <c r="E13" s="185">
        <f>'Instalaciones 3'!G76</f>
        <v>0</v>
      </c>
      <c r="F13" s="48"/>
    </row>
    <row r="14" spans="1:7" x14ac:dyDescent="0.35">
      <c r="B14" s="182"/>
      <c r="C14" s="182"/>
      <c r="D14" s="182" t="s">
        <v>510</v>
      </c>
      <c r="E14" s="185">
        <f>'Instalaciones 3'!C166</f>
        <v>100</v>
      </c>
      <c r="F14" s="177"/>
    </row>
    <row r="15" spans="1:7" ht="15" thickBot="1" x14ac:dyDescent="0.4">
      <c r="B15" s="182"/>
      <c r="C15" s="182"/>
      <c r="D15" s="182" t="s">
        <v>360</v>
      </c>
      <c r="E15" s="185">
        <f>'Instalaciones 3'!G174</f>
        <v>0</v>
      </c>
      <c r="F15" s="177"/>
    </row>
    <row r="16" spans="1:7" ht="15" thickBot="1" x14ac:dyDescent="0.4">
      <c r="B16" s="182"/>
      <c r="C16" s="183" t="s">
        <v>511</v>
      </c>
      <c r="D16" s="182"/>
      <c r="E16" s="184">
        <f>E17</f>
        <v>0</v>
      </c>
      <c r="F16" s="178"/>
    </row>
    <row r="17" spans="2:17" ht="15" thickBot="1" x14ac:dyDescent="0.4">
      <c r="B17" s="182"/>
      <c r="C17" s="182"/>
      <c r="D17" s="182" t="s">
        <v>512</v>
      </c>
      <c r="E17" s="185">
        <f>Comportamiento!C39</f>
        <v>0</v>
      </c>
      <c r="F17" s="177"/>
    </row>
    <row r="18" spans="2:17" ht="15" thickBot="1" x14ac:dyDescent="0.4">
      <c r="B18" s="182"/>
      <c r="C18" s="183" t="s">
        <v>513</v>
      </c>
      <c r="D18" s="182"/>
      <c r="E18" s="184" t="e">
        <f>E19*0.85+E20*0.15</f>
        <v>#DIV/0!</v>
      </c>
      <c r="F18" s="168"/>
    </row>
    <row r="19" spans="2:17" x14ac:dyDescent="0.35">
      <c r="B19" s="182"/>
      <c r="C19" s="182"/>
      <c r="D19" s="182" t="s">
        <v>316</v>
      </c>
      <c r="E19" s="185" t="e">
        <f>'Instalaciones 3'!G109</f>
        <v>#DIV/0!</v>
      </c>
      <c r="F19" s="168"/>
    </row>
    <row r="20" spans="2:17" ht="15" thickBot="1" x14ac:dyDescent="0.4">
      <c r="B20" s="182"/>
      <c r="C20" s="182"/>
      <c r="D20" s="182" t="s">
        <v>514</v>
      </c>
      <c r="E20" s="185">
        <f>'Instalaciones 3'!G116</f>
        <v>0</v>
      </c>
      <c r="F20" s="168"/>
    </row>
    <row r="21" spans="2:17" ht="15" thickBot="1" x14ac:dyDescent="0.4">
      <c r="B21" s="317" t="s">
        <v>515</v>
      </c>
      <c r="C21" s="318"/>
      <c r="D21" s="319"/>
      <c r="E21" s="184">
        <f>E22*0.45+E28*0.4+E31*0.15</f>
        <v>61.499989957861743</v>
      </c>
      <c r="F21" s="48"/>
    </row>
    <row r="22" spans="2:17" ht="15" thickBot="1" x14ac:dyDescent="0.4">
      <c r="B22" s="182"/>
      <c r="C22" s="183" t="s">
        <v>516</v>
      </c>
      <c r="D22" s="182"/>
      <c r="E22" s="184">
        <f>0.35*E23+0.2*E24+0.15*E25+0.15*E26+0.15*E27</f>
        <v>69.999996524870539</v>
      </c>
      <c r="F22" s="48"/>
    </row>
    <row r="23" spans="2:17" x14ac:dyDescent="0.35">
      <c r="B23" s="182"/>
      <c r="C23" s="182"/>
      <c r="D23" s="182" t="s">
        <v>228</v>
      </c>
      <c r="E23" s="185">
        <f>Clínica!L57</f>
        <v>99.999993018999703</v>
      </c>
      <c r="F23" s="168"/>
    </row>
    <row r="24" spans="2:17" x14ac:dyDescent="0.35">
      <c r="B24" s="182"/>
      <c r="C24" s="182"/>
      <c r="D24" s="182" t="s">
        <v>218</v>
      </c>
      <c r="E24" s="185">
        <f>Clínica!L41</f>
        <v>100.00002094439878</v>
      </c>
      <c r="F24" s="168"/>
    </row>
    <row r="25" spans="2:17" x14ac:dyDescent="0.35">
      <c r="B25" s="182"/>
      <c r="C25" s="182"/>
      <c r="D25" s="182" t="s">
        <v>225</v>
      </c>
      <c r="E25" s="185">
        <f>Clínica!L49</f>
        <v>99.99996519560591</v>
      </c>
      <c r="F25" s="168"/>
    </row>
    <row r="26" spans="2:17" x14ac:dyDescent="0.35">
      <c r="B26" s="182"/>
      <c r="C26" s="182"/>
      <c r="D26" s="182" t="s">
        <v>226</v>
      </c>
      <c r="E26" s="185">
        <f>Clínica!C63</f>
        <v>0</v>
      </c>
      <c r="F26" s="179"/>
    </row>
    <row r="27" spans="2:17" ht="15" thickBot="1" x14ac:dyDescent="0.4">
      <c r="B27" s="182"/>
      <c r="C27" s="182"/>
      <c r="D27" s="182" t="s">
        <v>517</v>
      </c>
      <c r="E27" s="185">
        <f>Clínica!C71</f>
        <v>0</v>
      </c>
      <c r="F27" s="146"/>
    </row>
    <row r="28" spans="2:17" ht="15" thickBot="1" x14ac:dyDescent="0.4">
      <c r="B28" s="182"/>
      <c r="C28" s="183" t="s">
        <v>518</v>
      </c>
      <c r="D28" s="182"/>
      <c r="E28" s="184">
        <f>E29*0.25+E30*0.75</f>
        <v>74.999978804174987</v>
      </c>
      <c r="F28" s="180"/>
      <c r="G28" s="48"/>
      <c r="H28" s="48"/>
      <c r="I28" s="48"/>
      <c r="J28" s="181"/>
      <c r="K28" s="89"/>
      <c r="L28" s="89"/>
      <c r="M28" s="89"/>
      <c r="N28" s="132"/>
      <c r="O28" s="132"/>
      <c r="P28" s="89"/>
      <c r="Q28" s="89"/>
    </row>
    <row r="29" spans="2:17" x14ac:dyDescent="0.35">
      <c r="B29" s="182"/>
      <c r="C29" s="182"/>
      <c r="D29" s="182" t="s">
        <v>519</v>
      </c>
      <c r="E29" s="185">
        <f>Descripción!C47</f>
        <v>0</v>
      </c>
      <c r="F29" s="48"/>
      <c r="J29" s="89"/>
      <c r="K29" s="89"/>
      <c r="L29" s="89"/>
      <c r="M29" s="89"/>
      <c r="N29" s="89"/>
      <c r="O29" s="89"/>
      <c r="P29" s="89"/>
      <c r="Q29" s="89"/>
    </row>
    <row r="30" spans="2:17" ht="15" thickBot="1" x14ac:dyDescent="0.4">
      <c r="B30" s="182"/>
      <c r="C30" s="182"/>
      <c r="D30" s="182" t="s">
        <v>232</v>
      </c>
      <c r="E30" s="185">
        <f>Clínica!L64</f>
        <v>99.999971738899987</v>
      </c>
      <c r="F30" s="177"/>
      <c r="J30" s="89"/>
      <c r="K30" s="89"/>
      <c r="L30" s="89"/>
      <c r="M30" s="89"/>
      <c r="N30" s="89"/>
      <c r="O30" s="89"/>
      <c r="P30" s="89"/>
      <c r="Q30" s="89"/>
    </row>
    <row r="31" spans="2:17" ht="15" thickBot="1" x14ac:dyDescent="0.4">
      <c r="B31" s="182"/>
      <c r="C31" s="183" t="s">
        <v>520</v>
      </c>
      <c r="D31" s="182"/>
      <c r="E31" s="184">
        <f>E32</f>
        <v>0</v>
      </c>
      <c r="F31" s="168"/>
      <c r="J31" s="89"/>
      <c r="K31" s="89"/>
      <c r="L31" s="89"/>
      <c r="M31" s="89"/>
      <c r="N31" s="89"/>
      <c r="O31" s="89"/>
      <c r="P31" s="89"/>
      <c r="Q31" s="89"/>
    </row>
    <row r="32" spans="2:17" ht="15" thickBot="1" x14ac:dyDescent="0.4">
      <c r="B32" s="182"/>
      <c r="C32" s="182"/>
      <c r="D32" s="182" t="s">
        <v>521</v>
      </c>
      <c r="E32" s="185">
        <f>Clínica!I7</f>
        <v>0</v>
      </c>
      <c r="F32" s="168"/>
      <c r="J32" s="89"/>
      <c r="K32" s="89"/>
      <c r="L32" s="89"/>
      <c r="M32" s="89"/>
      <c r="N32" s="89"/>
      <c r="O32" s="89"/>
      <c r="P32" s="89"/>
      <c r="Q32" s="89"/>
    </row>
    <row r="33" spans="2:17" ht="15" thickBot="1" x14ac:dyDescent="0.4">
      <c r="B33" s="317" t="s">
        <v>522</v>
      </c>
      <c r="C33" s="318"/>
      <c r="D33" s="319"/>
      <c r="E33" s="184" t="e">
        <f>E34*0.35+E37*0.25+E42*0.2+E44*0.2</f>
        <v>#DIV/0!</v>
      </c>
      <c r="F33" s="168"/>
      <c r="J33" s="89"/>
      <c r="K33" s="89"/>
      <c r="L33" s="89"/>
      <c r="M33" s="89"/>
      <c r="N33" s="89"/>
      <c r="O33" s="89"/>
      <c r="P33" s="89"/>
      <c r="Q33" s="89"/>
    </row>
    <row r="34" spans="2:17" ht="15" thickBot="1" x14ac:dyDescent="0.4">
      <c r="B34" s="182"/>
      <c r="C34" s="183" t="s">
        <v>523</v>
      </c>
      <c r="D34" s="182"/>
      <c r="E34" s="184">
        <f>0.5*E35+0.5*E36</f>
        <v>100.00003144280072</v>
      </c>
      <c r="F34" s="146"/>
      <c r="J34" s="89"/>
      <c r="K34" s="89"/>
      <c r="L34" s="89"/>
      <c r="M34" s="89"/>
      <c r="N34" s="89"/>
      <c r="O34" s="89"/>
      <c r="P34" s="89"/>
      <c r="Q34" s="89"/>
    </row>
    <row r="35" spans="2:17" x14ac:dyDescent="0.35">
      <c r="B35" s="182"/>
      <c r="C35" s="182"/>
      <c r="D35" s="182" t="s">
        <v>196</v>
      </c>
      <c r="E35" s="185">
        <f>Clínica!L25</f>
        <v>100.00003769420164</v>
      </c>
      <c r="F35" s="168"/>
      <c r="J35" s="89"/>
      <c r="K35" s="89"/>
      <c r="L35" s="89"/>
      <c r="M35" s="89"/>
      <c r="N35" s="89"/>
      <c r="O35" s="89"/>
      <c r="P35" s="89"/>
      <c r="Q35" s="89"/>
    </row>
    <row r="36" spans="2:17" ht="15" thickBot="1" x14ac:dyDescent="0.4">
      <c r="B36" s="182"/>
      <c r="C36" s="182"/>
      <c r="D36" s="182" t="s">
        <v>185</v>
      </c>
      <c r="E36" s="185">
        <f>Clínica!L18</f>
        <v>100.0000251913998</v>
      </c>
      <c r="F36" s="48"/>
    </row>
    <row r="37" spans="2:17" ht="15" thickBot="1" x14ac:dyDescent="0.4">
      <c r="B37" s="182"/>
      <c r="C37" s="183" t="s">
        <v>524</v>
      </c>
      <c r="D37" s="182"/>
      <c r="E37" s="184" t="e">
        <f>E38*0.4+E39*0.2+E40*0.2+E41*0.2</f>
        <v>#DIV/0!</v>
      </c>
      <c r="F37" s="146"/>
    </row>
    <row r="38" spans="2:17" x14ac:dyDescent="0.35">
      <c r="B38" s="182"/>
      <c r="C38" s="182"/>
      <c r="D38" s="182" t="s">
        <v>210</v>
      </c>
      <c r="E38" s="185">
        <f>Clínica!L33</f>
        <v>100.00003769420164</v>
      </c>
    </row>
    <row r="39" spans="2:17" x14ac:dyDescent="0.35">
      <c r="B39" s="182"/>
      <c r="C39" s="182"/>
      <c r="D39" s="182" t="s">
        <v>525</v>
      </c>
      <c r="E39" s="185" t="e">
        <f>'Instalaciones 3'!G96</f>
        <v>#DIV/0!</v>
      </c>
      <c r="F39" s="177"/>
    </row>
    <row r="40" spans="2:17" x14ac:dyDescent="0.35">
      <c r="B40" s="182"/>
      <c r="C40" s="182"/>
      <c r="D40" s="182" t="s">
        <v>526</v>
      </c>
      <c r="E40" s="185">
        <f>Comportamiento!J56</f>
        <v>0</v>
      </c>
    </row>
    <row r="41" spans="2:17" ht="15" thickBot="1" x14ac:dyDescent="0.4">
      <c r="B41" s="182"/>
      <c r="C41" s="182"/>
      <c r="D41" s="182" t="s">
        <v>527</v>
      </c>
      <c r="E41" s="185">
        <f>'Instalaciones 3'!G156</f>
        <v>99.999983660499993</v>
      </c>
    </row>
    <row r="42" spans="2:17" ht="15" thickBot="1" x14ac:dyDescent="0.4">
      <c r="B42" s="182"/>
      <c r="C42" s="183" t="s">
        <v>528</v>
      </c>
      <c r="D42" s="182"/>
      <c r="E42" s="184">
        <f>E43</f>
        <v>99.999981166700081</v>
      </c>
    </row>
    <row r="43" spans="2:17" ht="15" thickBot="1" x14ac:dyDescent="0.4">
      <c r="B43" s="182"/>
      <c r="C43" s="182"/>
      <c r="D43" s="182" t="s">
        <v>124</v>
      </c>
      <c r="E43" s="185">
        <f>Comportamiento!D31</f>
        <v>99.999981166700081</v>
      </c>
    </row>
    <row r="44" spans="2:17" ht="15" thickBot="1" x14ac:dyDescent="0.4">
      <c r="B44" s="182"/>
      <c r="C44" s="183" t="s">
        <v>529</v>
      </c>
      <c r="D44" s="182"/>
      <c r="E44" s="184">
        <f>E45*0.5+E46*0.5</f>
        <v>0</v>
      </c>
      <c r="F44" s="177"/>
    </row>
    <row r="45" spans="2:17" x14ac:dyDescent="0.35">
      <c r="B45" s="182"/>
      <c r="C45" s="182"/>
      <c r="D45" s="182" t="s">
        <v>57</v>
      </c>
      <c r="E45" s="185">
        <f>QBA!C31</f>
        <v>0</v>
      </c>
    </row>
    <row r="46" spans="2:17" x14ac:dyDescent="0.35">
      <c r="B46" s="182"/>
      <c r="C46" s="182"/>
      <c r="D46" s="182" t="s">
        <v>105</v>
      </c>
      <c r="E46" s="185">
        <f>Comportamiento!D16</f>
        <v>0</v>
      </c>
      <c r="F46" s="176"/>
    </row>
    <row r="47" spans="2:17" ht="15" thickBot="1" x14ac:dyDescent="0.4">
      <c r="B47" s="182"/>
      <c r="C47" s="182"/>
      <c r="D47" s="182"/>
      <c r="E47" s="186"/>
    </row>
    <row r="48" spans="2:17" ht="15" thickBot="1" x14ac:dyDescent="0.4">
      <c r="B48" s="320" t="s">
        <v>530</v>
      </c>
      <c r="C48" s="321"/>
      <c r="D48" s="322"/>
      <c r="E48" s="184" t="e">
        <f>0.15*E4+0.3*E10+0.3*E21+0.25*E33</f>
        <v>#DIV/0!</v>
      </c>
    </row>
    <row r="49" spans="6:6" x14ac:dyDescent="0.35">
      <c r="F49" s="48"/>
    </row>
  </sheetData>
  <sheetProtection algorithmName="SHA-512" hashValue="gfJOkTXs0jAwkNnEJXjgrd9QJy7PjARU+ZO+VkxARoBWP+YRRx6/2rgyqtpwwor0hlHc3zjl36L+PgqGSXv6cg==" saltValue="XWJmR6HK7tzAqlJUWQgV5Q==" spinCount="100000" sheet="1" objects="1" scenarios="1"/>
  <mergeCells count="5">
    <mergeCell ref="B48:D48"/>
    <mergeCell ref="B4:D4"/>
    <mergeCell ref="B10:D10"/>
    <mergeCell ref="B21:D21"/>
    <mergeCell ref="B33:D33"/>
  </mergeCells>
  <conditionalFormatting sqref="E4">
    <cfRule type="cellIs" dxfId="591" priority="69" operator="between">
      <formula>79.5</formula>
      <formula>100</formula>
    </cfRule>
    <cfRule type="cellIs" dxfId="590" priority="70" operator="between">
      <formula>54.5</formula>
      <formula>79.4</formula>
    </cfRule>
    <cfRule type="cellIs" dxfId="589" priority="71" operator="between">
      <formula>19.5</formula>
      <formula>54.4</formula>
    </cfRule>
    <cfRule type="cellIs" dxfId="588" priority="72" operator="between">
      <formula>0</formula>
      <formula>19.4</formula>
    </cfRule>
  </conditionalFormatting>
  <conditionalFormatting sqref="E5">
    <cfRule type="cellIs" dxfId="587" priority="65" operator="between">
      <formula>79.5</formula>
      <formula>100</formula>
    </cfRule>
    <cfRule type="cellIs" dxfId="586" priority="66" operator="between">
      <formula>54.5</formula>
      <formula>79.4</formula>
    </cfRule>
    <cfRule type="cellIs" dxfId="585" priority="67" operator="between">
      <formula>19.5</formula>
      <formula>54.4</formula>
    </cfRule>
    <cfRule type="cellIs" dxfId="584" priority="68" operator="between">
      <formula>0</formula>
      <formula>19.4</formula>
    </cfRule>
  </conditionalFormatting>
  <conditionalFormatting sqref="E7">
    <cfRule type="cellIs" dxfId="583" priority="61" operator="between">
      <formula>79.5</formula>
      <formula>100</formula>
    </cfRule>
    <cfRule type="cellIs" dxfId="582" priority="62" operator="between">
      <formula>54.5</formula>
      <formula>79.4</formula>
    </cfRule>
    <cfRule type="cellIs" dxfId="581" priority="63" operator="between">
      <formula>19.5</formula>
      <formula>54.4</formula>
    </cfRule>
    <cfRule type="cellIs" dxfId="580" priority="64" operator="between">
      <formula>0</formula>
      <formula>19.4</formula>
    </cfRule>
  </conditionalFormatting>
  <conditionalFormatting sqref="E10">
    <cfRule type="cellIs" dxfId="579" priority="57" operator="between">
      <formula>79.5</formula>
      <formula>100</formula>
    </cfRule>
    <cfRule type="cellIs" dxfId="578" priority="58" operator="between">
      <formula>54.5</formula>
      <formula>79.4</formula>
    </cfRule>
    <cfRule type="cellIs" dxfId="577" priority="59" operator="between">
      <formula>19.5</formula>
      <formula>54.4</formula>
    </cfRule>
    <cfRule type="cellIs" dxfId="576" priority="60" operator="between">
      <formula>0</formula>
      <formula>19.4</formula>
    </cfRule>
  </conditionalFormatting>
  <conditionalFormatting sqref="E11">
    <cfRule type="cellIs" dxfId="575" priority="53" operator="between">
      <formula>79.5</formula>
      <formula>100</formula>
    </cfRule>
    <cfRule type="cellIs" dxfId="574" priority="54" operator="between">
      <formula>54.5</formula>
      <formula>79.4</formula>
    </cfRule>
    <cfRule type="cellIs" dxfId="573" priority="55" operator="between">
      <formula>19.5</formula>
      <formula>54.4</formula>
    </cfRule>
    <cfRule type="cellIs" dxfId="572" priority="56" operator="between">
      <formula>0</formula>
      <formula>19.4</formula>
    </cfRule>
  </conditionalFormatting>
  <conditionalFormatting sqref="E16">
    <cfRule type="cellIs" dxfId="571" priority="49" operator="between">
      <formula>79.5</formula>
      <formula>100</formula>
    </cfRule>
    <cfRule type="cellIs" dxfId="570" priority="50" operator="between">
      <formula>54.5</formula>
      <formula>79.4</formula>
    </cfRule>
    <cfRule type="cellIs" dxfId="569" priority="51" operator="between">
      <formula>19.5</formula>
      <formula>54.4</formula>
    </cfRule>
    <cfRule type="cellIs" dxfId="568" priority="52" operator="between">
      <formula>0</formula>
      <formula>19.4</formula>
    </cfRule>
  </conditionalFormatting>
  <conditionalFormatting sqref="E18">
    <cfRule type="cellIs" dxfId="567" priority="45" operator="between">
      <formula>79.5</formula>
      <formula>100</formula>
    </cfRule>
    <cfRule type="cellIs" dxfId="566" priority="46" operator="between">
      <formula>54.5</formula>
      <formula>79.4</formula>
    </cfRule>
    <cfRule type="cellIs" dxfId="565" priority="47" operator="between">
      <formula>19.5</formula>
      <formula>54.4</formula>
    </cfRule>
    <cfRule type="cellIs" dxfId="564" priority="48" operator="between">
      <formula>0</formula>
      <formula>19.4</formula>
    </cfRule>
  </conditionalFormatting>
  <conditionalFormatting sqref="E21">
    <cfRule type="cellIs" dxfId="563" priority="41" operator="between">
      <formula>79.5</formula>
      <formula>100</formula>
    </cfRule>
    <cfRule type="cellIs" dxfId="562" priority="42" operator="between">
      <formula>54.5</formula>
      <formula>79.4</formula>
    </cfRule>
    <cfRule type="cellIs" dxfId="561" priority="43" operator="between">
      <formula>19.5</formula>
      <formula>54.4</formula>
    </cfRule>
    <cfRule type="cellIs" dxfId="560" priority="44" operator="between">
      <formula>0</formula>
      <formula>19.4</formula>
    </cfRule>
  </conditionalFormatting>
  <conditionalFormatting sqref="E22">
    <cfRule type="cellIs" dxfId="559" priority="37" operator="between">
      <formula>79.5</formula>
      <formula>100</formula>
    </cfRule>
    <cfRule type="cellIs" dxfId="558" priority="38" operator="between">
      <formula>54.5</formula>
      <formula>79.4</formula>
    </cfRule>
    <cfRule type="cellIs" dxfId="557" priority="39" operator="between">
      <formula>19.5</formula>
      <formula>54.4</formula>
    </cfRule>
    <cfRule type="cellIs" dxfId="556" priority="40" operator="between">
      <formula>0</formula>
      <formula>19.4</formula>
    </cfRule>
  </conditionalFormatting>
  <conditionalFormatting sqref="E28">
    <cfRule type="cellIs" dxfId="555" priority="33" operator="between">
      <formula>79.5</formula>
      <formula>100</formula>
    </cfRule>
    <cfRule type="cellIs" dxfId="554" priority="34" operator="between">
      <formula>54.5</formula>
      <formula>79.4</formula>
    </cfRule>
    <cfRule type="cellIs" dxfId="553" priority="35" operator="between">
      <formula>19.5</formula>
      <formula>54.4</formula>
    </cfRule>
    <cfRule type="cellIs" dxfId="552" priority="36" operator="between">
      <formula>0</formula>
      <formula>19.4</formula>
    </cfRule>
  </conditionalFormatting>
  <conditionalFormatting sqref="E31">
    <cfRule type="cellIs" dxfId="551" priority="29" operator="between">
      <formula>79.5</formula>
      <formula>100</formula>
    </cfRule>
    <cfRule type="cellIs" dxfId="550" priority="30" operator="between">
      <formula>54.5</formula>
      <formula>79.4</formula>
    </cfRule>
    <cfRule type="cellIs" dxfId="549" priority="31" operator="between">
      <formula>19.5</formula>
      <formula>54.4</formula>
    </cfRule>
    <cfRule type="cellIs" dxfId="548" priority="32" operator="between">
      <formula>0</formula>
      <formula>19.4</formula>
    </cfRule>
  </conditionalFormatting>
  <conditionalFormatting sqref="E33">
    <cfRule type="cellIs" dxfId="547" priority="25" operator="between">
      <formula>79.5</formula>
      <formula>100</formula>
    </cfRule>
    <cfRule type="cellIs" dxfId="546" priority="26" operator="between">
      <formula>54.5</formula>
      <formula>79.4</formula>
    </cfRule>
    <cfRule type="cellIs" dxfId="545" priority="27" operator="between">
      <formula>19.5</formula>
      <formula>54.4</formula>
    </cfRule>
    <cfRule type="cellIs" dxfId="544" priority="28" operator="between">
      <formula>0</formula>
      <formula>19.4</formula>
    </cfRule>
  </conditionalFormatting>
  <conditionalFormatting sqref="E34">
    <cfRule type="cellIs" dxfId="543" priority="21" operator="between">
      <formula>79.5</formula>
      <formula>100</formula>
    </cfRule>
    <cfRule type="cellIs" dxfId="542" priority="22" operator="between">
      <formula>54.5</formula>
      <formula>79.4</formula>
    </cfRule>
    <cfRule type="cellIs" dxfId="541" priority="23" operator="between">
      <formula>19.5</formula>
      <formula>54.4</formula>
    </cfRule>
    <cfRule type="cellIs" dxfId="540" priority="24" operator="between">
      <formula>0</formula>
      <formula>19.4</formula>
    </cfRule>
  </conditionalFormatting>
  <conditionalFormatting sqref="E42">
    <cfRule type="cellIs" dxfId="539" priority="13" operator="between">
      <formula>79.5</formula>
      <formula>100</formula>
    </cfRule>
    <cfRule type="cellIs" dxfId="538" priority="14" operator="between">
      <formula>54.5</formula>
      <formula>79.4</formula>
    </cfRule>
    <cfRule type="cellIs" dxfId="537" priority="15" operator="between">
      <formula>19.5</formula>
      <formula>54.4</formula>
    </cfRule>
    <cfRule type="cellIs" dxfId="536" priority="16" operator="between">
      <formula>0</formula>
      <formula>19.4</formula>
    </cfRule>
  </conditionalFormatting>
  <conditionalFormatting sqref="E44">
    <cfRule type="cellIs" dxfId="535" priority="9" operator="between">
      <formula>79.5</formula>
      <formula>100</formula>
    </cfRule>
    <cfRule type="cellIs" dxfId="534" priority="10" operator="between">
      <formula>54.5</formula>
      <formula>79.4</formula>
    </cfRule>
    <cfRule type="cellIs" dxfId="533" priority="11" operator="between">
      <formula>19.5</formula>
      <formula>54.4</formula>
    </cfRule>
    <cfRule type="cellIs" dxfId="532" priority="12" operator="between">
      <formula>0</formula>
      <formula>19.4</formula>
    </cfRule>
  </conditionalFormatting>
  <conditionalFormatting sqref="E48">
    <cfRule type="cellIs" dxfId="531" priority="5" operator="between">
      <formula>79.5</formula>
      <formula>100</formula>
    </cfRule>
    <cfRule type="cellIs" dxfId="530" priority="6" operator="between">
      <formula>54.5</formula>
      <formula>79.4</formula>
    </cfRule>
    <cfRule type="cellIs" dxfId="529" priority="7" operator="between">
      <formula>19.5</formula>
      <formula>54.4</formula>
    </cfRule>
    <cfRule type="cellIs" dxfId="528" priority="8" operator="between">
      <formula>0</formula>
      <formula>19.4</formula>
    </cfRule>
  </conditionalFormatting>
  <conditionalFormatting sqref="E37">
    <cfRule type="cellIs" dxfId="527" priority="1" operator="between">
      <formula>79.5</formula>
      <formula>100</formula>
    </cfRule>
    <cfRule type="cellIs" dxfId="526" priority="2" operator="between">
      <formula>54.5</formula>
      <formula>79.4</formula>
    </cfRule>
    <cfRule type="cellIs" dxfId="525" priority="3" operator="between">
      <formula>19.5</formula>
      <formula>54.4</formula>
    </cfRule>
    <cfRule type="cellIs" dxfId="524" priority="4" operator="between">
      <formula>0</formula>
      <formula>19.4</formula>
    </cfRule>
  </conditionalFormatting>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5"/>
  </sheetPr>
  <dimension ref="A3:S362"/>
  <sheetViews>
    <sheetView view="pageBreakPreview" zoomScale="115" zoomScaleNormal="100" zoomScaleSheetLayoutView="115" workbookViewId="0">
      <selection activeCell="N12" sqref="N12"/>
    </sheetView>
  </sheetViews>
  <sheetFormatPr baseColWidth="10" defaultColWidth="9.1796875" defaultRowHeight="14.5" x14ac:dyDescent="0.35"/>
  <cols>
    <col min="1" max="1" width="3.7265625" customWidth="1"/>
    <col min="5" max="5" width="12.7265625" customWidth="1"/>
    <col min="7" max="7" width="11" customWidth="1"/>
    <col min="8" max="8" width="3.81640625" customWidth="1"/>
    <col min="9" max="9" width="9.7265625" customWidth="1"/>
  </cols>
  <sheetData>
    <row r="3" spans="1:19" ht="44.25" customHeight="1" x14ac:dyDescent="0.35">
      <c r="L3" s="29" t="s">
        <v>374</v>
      </c>
      <c r="M3" s="38"/>
      <c r="N3" s="38"/>
      <c r="O3" s="38"/>
      <c r="P3" s="38"/>
      <c r="Q3" s="38"/>
      <c r="R3" s="38"/>
    </row>
    <row r="4" spans="1:19" ht="28.5" x14ac:dyDescent="0.65">
      <c r="A4" s="304" t="s">
        <v>375</v>
      </c>
      <c r="B4" s="304"/>
      <c r="C4" s="304"/>
      <c r="D4" s="304"/>
      <c r="E4" s="304"/>
      <c r="F4" s="304"/>
      <c r="G4" s="304"/>
      <c r="H4" s="304"/>
      <c r="I4" s="304"/>
      <c r="J4" s="304"/>
      <c r="L4" s="29" t="s">
        <v>376</v>
      </c>
      <c r="M4" s="38"/>
      <c r="N4" s="38"/>
      <c r="O4" s="38"/>
      <c r="P4" s="38"/>
      <c r="Q4" s="38"/>
      <c r="R4" s="38"/>
    </row>
    <row r="5" spans="1:19" ht="28.5" x14ac:dyDescent="0.65">
      <c r="A5" s="304">
        <f>Descripción!C7</f>
        <v>0</v>
      </c>
      <c r="B5" s="304"/>
      <c r="C5" s="304"/>
      <c r="D5" s="304"/>
      <c r="E5" s="304"/>
      <c r="F5" s="304"/>
      <c r="G5" s="304"/>
      <c r="H5" s="304"/>
      <c r="I5" s="304"/>
      <c r="J5" s="304"/>
      <c r="K5" s="23"/>
      <c r="L5" s="6" t="s">
        <v>377</v>
      </c>
      <c r="M5" s="6"/>
      <c r="N5" s="6"/>
      <c r="O5" s="6"/>
      <c r="P5" s="5"/>
      <c r="Q5" s="5"/>
      <c r="R5" s="5"/>
      <c r="S5" s="2"/>
    </row>
    <row r="6" spans="1:19" ht="28.5" x14ac:dyDescent="0.65">
      <c r="A6" s="304">
        <f>Descripción!C10</f>
        <v>0</v>
      </c>
      <c r="B6" s="304"/>
      <c r="C6" s="304"/>
      <c r="D6" s="304"/>
      <c r="E6" s="304"/>
      <c r="F6" s="304"/>
      <c r="G6" s="304"/>
      <c r="H6" s="304"/>
      <c r="I6" s="304"/>
      <c r="J6" s="304"/>
      <c r="K6" s="23"/>
      <c r="L6" s="6" t="s">
        <v>378</v>
      </c>
      <c r="M6" s="6"/>
      <c r="N6" s="6"/>
      <c r="O6" s="6"/>
      <c r="P6" s="6"/>
      <c r="Q6" s="6"/>
    </row>
    <row r="7" spans="1:19" ht="28.5" x14ac:dyDescent="0.65">
      <c r="A7" s="304">
        <f>Descripción!C9</f>
        <v>0</v>
      </c>
      <c r="B7" s="304"/>
      <c r="C7" s="304"/>
      <c r="D7" s="304"/>
      <c r="E7" s="304"/>
      <c r="F7" s="304"/>
      <c r="G7" s="304"/>
      <c r="H7" s="304"/>
      <c r="I7" s="304"/>
      <c r="J7" s="304"/>
      <c r="K7" s="23"/>
    </row>
    <row r="8" spans="1:19" ht="26" x14ac:dyDescent="0.6">
      <c r="A8" s="305">
        <f>Descripción!C17</f>
        <v>0</v>
      </c>
      <c r="B8" s="305"/>
      <c r="C8" s="305"/>
      <c r="D8" s="305"/>
      <c r="E8" s="305"/>
      <c r="F8" s="305"/>
      <c r="G8" s="305"/>
      <c r="H8" s="305"/>
      <c r="I8" s="305"/>
      <c r="J8" s="305"/>
      <c r="K8" s="23"/>
    </row>
    <row r="9" spans="1:19" ht="39.75" customHeight="1" x14ac:dyDescent="0.35"/>
    <row r="10" spans="1:19" ht="141.75" customHeight="1" thickBot="1" x14ac:dyDescent="0.4">
      <c r="A10" s="310" t="s">
        <v>379</v>
      </c>
      <c r="B10" s="310"/>
      <c r="C10" s="310"/>
      <c r="D10" s="310"/>
      <c r="E10" s="310"/>
      <c r="F10" s="310"/>
      <c r="G10" s="310"/>
      <c r="H10" s="310"/>
      <c r="I10" s="310"/>
      <c r="J10" s="310"/>
    </row>
    <row r="11" spans="1:19" ht="18" customHeight="1" thickBot="1" x14ac:dyDescent="0.4">
      <c r="A11" s="12"/>
      <c r="B11" s="311" t="s">
        <v>380</v>
      </c>
      <c r="C11" s="311"/>
      <c r="D11" s="311"/>
      <c r="E11" s="311"/>
      <c r="F11" s="311"/>
      <c r="G11" s="311"/>
      <c r="H11" s="311"/>
      <c r="I11" s="311"/>
      <c r="J11" s="311"/>
    </row>
    <row r="12" spans="1:19" ht="34.5" customHeight="1" x14ac:dyDescent="0.35">
      <c r="B12" s="311"/>
      <c r="C12" s="311"/>
      <c r="D12" s="311"/>
      <c r="E12" s="311"/>
      <c r="F12" s="311"/>
      <c r="G12" s="311"/>
      <c r="H12" s="311"/>
      <c r="I12" s="311"/>
      <c r="J12" s="311"/>
    </row>
    <row r="13" spans="1:19" ht="31.5" customHeight="1" thickBot="1" x14ac:dyDescent="0.4"/>
    <row r="14" spans="1:19" ht="16.5" customHeight="1" thickBot="1" x14ac:dyDescent="0.4">
      <c r="A14" s="13"/>
      <c r="B14" s="306" t="s">
        <v>381</v>
      </c>
      <c r="C14" s="306"/>
      <c r="D14" s="306"/>
      <c r="E14" s="306"/>
      <c r="F14" s="306"/>
      <c r="G14" s="306"/>
      <c r="H14" s="306"/>
      <c r="I14" s="306"/>
      <c r="J14" s="306"/>
    </row>
    <row r="15" spans="1:19" ht="30.75" customHeight="1" x14ac:dyDescent="0.35">
      <c r="B15" s="306"/>
      <c r="C15" s="306"/>
      <c r="D15" s="306"/>
      <c r="E15" s="306"/>
      <c r="F15" s="306"/>
      <c r="G15" s="306"/>
      <c r="H15" s="306"/>
      <c r="I15" s="306"/>
      <c r="J15" s="306"/>
    </row>
    <row r="16" spans="1:19" ht="31.5" customHeight="1" thickBot="1" x14ac:dyDescent="0.4"/>
    <row r="17" spans="1:10" ht="16.5" customHeight="1" thickBot="1" x14ac:dyDescent="0.4">
      <c r="A17" s="14"/>
      <c r="B17" s="306" t="s">
        <v>382</v>
      </c>
      <c r="C17" s="306"/>
      <c r="D17" s="306"/>
      <c r="E17" s="306"/>
      <c r="F17" s="306"/>
      <c r="G17" s="306"/>
      <c r="H17" s="306"/>
      <c r="I17" s="306"/>
      <c r="J17" s="306"/>
    </row>
    <row r="18" spans="1:10" ht="30" customHeight="1" x14ac:dyDescent="0.35">
      <c r="B18" s="306"/>
      <c r="C18" s="306"/>
      <c r="D18" s="306"/>
      <c r="E18" s="306"/>
      <c r="F18" s="306"/>
      <c r="G18" s="306"/>
      <c r="H18" s="306"/>
      <c r="I18" s="306"/>
      <c r="J18" s="306"/>
    </row>
    <row r="19" spans="1:10" ht="31.5" customHeight="1" thickBot="1" x14ac:dyDescent="0.4"/>
    <row r="20" spans="1:10" ht="16.5" customHeight="1" thickBot="1" x14ac:dyDescent="0.4">
      <c r="A20" s="18"/>
      <c r="B20" s="306" t="s">
        <v>383</v>
      </c>
      <c r="C20" s="306"/>
      <c r="D20" s="306"/>
      <c r="E20" s="306"/>
      <c r="F20" s="306"/>
      <c r="G20" s="306"/>
      <c r="H20" s="306"/>
      <c r="I20" s="306"/>
      <c r="J20" s="306"/>
    </row>
    <row r="21" spans="1:10" ht="15" customHeight="1" x14ac:dyDescent="0.35">
      <c r="B21" s="306"/>
      <c r="C21" s="306"/>
      <c r="D21" s="306"/>
      <c r="E21" s="306"/>
      <c r="F21" s="306"/>
      <c r="G21" s="306"/>
      <c r="H21" s="306"/>
      <c r="I21" s="306"/>
      <c r="J21" s="306"/>
    </row>
    <row r="28" spans="1:10" ht="21" x14ac:dyDescent="0.5">
      <c r="A28" s="15" t="s">
        <v>384</v>
      </c>
    </row>
    <row r="29" spans="1:10" ht="15" thickBot="1" x14ac:dyDescent="0.4"/>
    <row r="30" spans="1:10" ht="15" thickBot="1" x14ac:dyDescent="0.4">
      <c r="A30" t="s">
        <v>385</v>
      </c>
      <c r="D30" s="307" t="e">
        <f>'Resultados 3'!E4</f>
        <v>#DIV/0!</v>
      </c>
      <c r="E30" s="308"/>
      <c r="F30" s="308"/>
      <c r="G30" s="308"/>
      <c r="H30" s="308"/>
      <c r="I30" s="309"/>
    </row>
    <row r="33" spans="1:12" ht="18.5" x14ac:dyDescent="0.45">
      <c r="A33" s="16" t="s">
        <v>386</v>
      </c>
    </row>
    <row r="34" spans="1:12" ht="15" thickBot="1" x14ac:dyDescent="0.4"/>
    <row r="35" spans="1:12" ht="15" thickBot="1" x14ac:dyDescent="0.4">
      <c r="A35" t="s">
        <v>385</v>
      </c>
      <c r="D35" s="307" t="e">
        <f>'Resultados 3'!E5</f>
        <v>#DIV/0!</v>
      </c>
      <c r="E35" s="308"/>
      <c r="F35" s="308"/>
      <c r="G35" s="308"/>
      <c r="H35" s="308"/>
      <c r="I35" s="309"/>
    </row>
    <row r="36" spans="1:12" ht="9" customHeight="1" thickBot="1" x14ac:dyDescent="0.4"/>
    <row r="37" spans="1:12" ht="15" thickBot="1" x14ac:dyDescent="0.4">
      <c r="A37" t="s">
        <v>387</v>
      </c>
      <c r="E37" t="e">
        <f>'Instalaciones 3'!E26</f>
        <v>#DIV/0!</v>
      </c>
      <c r="F37" t="s">
        <v>388</v>
      </c>
      <c r="H37" s="17" t="e">
        <f>'Resultados 3'!E6</f>
        <v>#DIV/0!</v>
      </c>
      <c r="K37" s="35" t="s">
        <v>389</v>
      </c>
      <c r="L37" s="35"/>
    </row>
    <row r="40" spans="1:12" ht="18.5" x14ac:dyDescent="0.45">
      <c r="A40" s="16" t="s">
        <v>390</v>
      </c>
    </row>
    <row r="41" spans="1:12" ht="15" thickBot="1" x14ac:dyDescent="0.4"/>
    <row r="42" spans="1:12" ht="15" thickBot="1" x14ac:dyDescent="0.4">
      <c r="A42" t="s">
        <v>385</v>
      </c>
      <c r="D42" s="307">
        <f>'Resultados 3'!E7</f>
        <v>0</v>
      </c>
      <c r="E42" s="308"/>
      <c r="F42" s="308"/>
      <c r="G42" s="308"/>
      <c r="H42" s="308"/>
      <c r="I42" s="309"/>
    </row>
    <row r="43" spans="1:12" ht="9.75" customHeight="1" thickBot="1" x14ac:dyDescent="0.4"/>
    <row r="44" spans="1:12" ht="15" thickBot="1" x14ac:dyDescent="0.4">
      <c r="A44" t="s">
        <v>391</v>
      </c>
      <c r="E44" t="e">
        <f>'Instalaciones 3'!E40</f>
        <v>#DIV/0!</v>
      </c>
      <c r="F44" t="s">
        <v>392</v>
      </c>
      <c r="H44" s="17">
        <f>'Resultados 3'!E8</f>
        <v>0</v>
      </c>
      <c r="K44" s="35" t="s">
        <v>389</v>
      </c>
      <c r="L44" s="35"/>
    </row>
    <row r="77" spans="1:9" ht="21" x14ac:dyDescent="0.5">
      <c r="A77" s="15" t="s">
        <v>393</v>
      </c>
    </row>
    <row r="78" spans="1:9" ht="15" thickBot="1" x14ac:dyDescent="0.4"/>
    <row r="79" spans="1:9" ht="15" thickBot="1" x14ac:dyDescent="0.4">
      <c r="A79" t="s">
        <v>385</v>
      </c>
      <c r="D79" s="307">
        <f>'Resultados 3'!E9</f>
        <v>0</v>
      </c>
      <c r="E79" s="308"/>
      <c r="F79" s="308"/>
      <c r="G79" s="308"/>
      <c r="H79" s="308"/>
      <c r="I79" s="309"/>
    </row>
    <row r="81" spans="1:11" ht="18.5" x14ac:dyDescent="0.45">
      <c r="A81" s="16" t="s">
        <v>394</v>
      </c>
    </row>
    <row r="82" spans="1:11" ht="15" thickBot="1" x14ac:dyDescent="0.4"/>
    <row r="83" spans="1:11" ht="15" thickBot="1" x14ac:dyDescent="0.4">
      <c r="A83" t="s">
        <v>385</v>
      </c>
      <c r="D83" s="307" t="e">
        <f>'Resultados 3'!E10</f>
        <v>#DIV/0!</v>
      </c>
      <c r="E83" s="308"/>
      <c r="F83" s="308"/>
      <c r="G83" s="308"/>
      <c r="H83" s="308"/>
      <c r="I83" s="309"/>
    </row>
    <row r="84" spans="1:11" ht="9" customHeight="1" x14ac:dyDescent="0.35"/>
    <row r="85" spans="1:11" ht="15" thickBot="1" x14ac:dyDescent="0.4">
      <c r="A85" t="s">
        <v>395</v>
      </c>
    </row>
    <row r="86" spans="1:11" ht="15" thickBot="1" x14ac:dyDescent="0.4">
      <c r="A86" s="312" t="s">
        <v>396</v>
      </c>
      <c r="B86" s="312"/>
      <c r="C86" s="312"/>
      <c r="D86" s="312"/>
      <c r="E86" s="312"/>
      <c r="F86" s="312"/>
      <c r="G86" s="312"/>
      <c r="H86" s="17">
        <f>'Resultados 3'!E11</f>
        <v>45</v>
      </c>
      <c r="K86" s="23"/>
    </row>
    <row r="87" spans="1:11" ht="15" thickBot="1" x14ac:dyDescent="0.4">
      <c r="A87" s="312"/>
      <c r="B87" s="312"/>
      <c r="C87" s="312"/>
      <c r="D87" s="312"/>
      <c r="E87" s="312"/>
      <c r="F87" s="312"/>
      <c r="G87" s="312"/>
      <c r="K87" s="23"/>
    </row>
    <row r="88" spans="1:11" ht="15" thickBot="1" x14ac:dyDescent="0.4">
      <c r="A88" t="s">
        <v>397</v>
      </c>
      <c r="C88" t="e">
        <f>'Instalaciones 3'!E69</f>
        <v>#DIV/0!</v>
      </c>
      <c r="D88" t="s">
        <v>398</v>
      </c>
      <c r="H88" s="17">
        <f>'Resultados 3'!E12</f>
        <v>0</v>
      </c>
    </row>
    <row r="89" spans="1:11" ht="15" thickBot="1" x14ac:dyDescent="0.4"/>
    <row r="90" spans="1:11" ht="15" thickBot="1" x14ac:dyDescent="0.4">
      <c r="A90" t="s">
        <v>399</v>
      </c>
      <c r="H90" s="17">
        <f>'Resultados 3'!E13</f>
        <v>0</v>
      </c>
      <c r="K90" s="30" t="s">
        <v>400</v>
      </c>
    </row>
    <row r="91" spans="1:11" x14ac:dyDescent="0.35">
      <c r="A91" t="s">
        <v>401</v>
      </c>
      <c r="K91" s="30" t="s">
        <v>402</v>
      </c>
    </row>
    <row r="92" spans="1:11" ht="15" thickBot="1" x14ac:dyDescent="0.4"/>
    <row r="93" spans="1:11" ht="15" thickBot="1" x14ac:dyDescent="0.4">
      <c r="A93" t="s">
        <v>403</v>
      </c>
      <c r="H93" s="17">
        <f>'Resultados 3'!E14</f>
        <v>100</v>
      </c>
      <c r="K93" s="30"/>
    </row>
    <row r="94" spans="1:11" x14ac:dyDescent="0.35">
      <c r="A94">
        <f>'Instalaciones 3'!C167</f>
        <v>0</v>
      </c>
    </row>
    <row r="97" spans="1:12" ht="18.5" x14ac:dyDescent="0.45">
      <c r="A97" s="16" t="s">
        <v>404</v>
      </c>
    </row>
    <row r="98" spans="1:12" ht="15" thickBot="1" x14ac:dyDescent="0.4"/>
    <row r="99" spans="1:12" ht="15" thickBot="1" x14ac:dyDescent="0.4">
      <c r="A99" t="s">
        <v>385</v>
      </c>
      <c r="D99" s="307">
        <f>'Resultados 3'!E15</f>
        <v>0</v>
      </c>
      <c r="E99" s="308"/>
      <c r="F99" s="308"/>
      <c r="G99" s="308"/>
      <c r="H99" s="308"/>
      <c r="I99" s="309"/>
    </row>
    <row r="100" spans="1:12" ht="9.75" customHeight="1" thickBot="1" x14ac:dyDescent="0.4"/>
    <row r="101" spans="1:12" ht="15" thickBot="1" x14ac:dyDescent="0.4">
      <c r="A101" t="s">
        <v>405</v>
      </c>
      <c r="E101" s="24">
        <f>'Instalaciones 3'!G126</f>
        <v>0</v>
      </c>
      <c r="F101" t="s">
        <v>406</v>
      </c>
      <c r="H101" s="17">
        <f>'Resultados 3'!E16</f>
        <v>0</v>
      </c>
      <c r="K101" s="30"/>
    </row>
    <row r="102" spans="1:12" ht="15" thickBot="1" x14ac:dyDescent="0.4"/>
    <row r="103" spans="1:12" ht="15" thickBot="1" x14ac:dyDescent="0.4">
      <c r="A103" t="s">
        <v>407</v>
      </c>
      <c r="E103" s="24" t="str">
        <f>'Instalaciones 3'!G127</f>
        <v>obs 5</v>
      </c>
      <c r="F103" t="s">
        <v>406</v>
      </c>
      <c r="H103" s="17">
        <f>'Resultados 3'!E16</f>
        <v>0</v>
      </c>
      <c r="K103" s="30"/>
    </row>
    <row r="106" spans="1:12" ht="18.5" x14ac:dyDescent="0.45">
      <c r="A106" s="16" t="s">
        <v>408</v>
      </c>
    </row>
    <row r="107" spans="1:12" ht="15" thickBot="1" x14ac:dyDescent="0.4"/>
    <row r="108" spans="1:12" ht="15" thickBot="1" x14ac:dyDescent="0.4">
      <c r="A108" t="s">
        <v>385</v>
      </c>
      <c r="D108" s="307">
        <f>'Resultados 3'!E17</f>
        <v>0</v>
      </c>
      <c r="E108" s="308"/>
      <c r="F108" s="308"/>
      <c r="G108" s="308"/>
      <c r="H108" s="308"/>
      <c r="I108" s="309"/>
    </row>
    <row r="109" spans="1:12" ht="9" customHeight="1" thickBot="1" x14ac:dyDescent="0.4"/>
    <row r="110" spans="1:12" ht="17" thickBot="1" x14ac:dyDescent="0.4">
      <c r="A110" t="s">
        <v>409</v>
      </c>
      <c r="D110" t="e">
        <f>'Instalaciones 3'!E105</f>
        <v>#DIV/0!</v>
      </c>
      <c r="E110" t="s">
        <v>410</v>
      </c>
      <c r="H110" s="17" t="e">
        <f>'Resultados 3'!E18</f>
        <v>#DIV/0!</v>
      </c>
      <c r="K110" s="35" t="s">
        <v>389</v>
      </c>
      <c r="L110" s="39"/>
    </row>
    <row r="111" spans="1:12" ht="15" thickBot="1" x14ac:dyDescent="0.4">
      <c r="K111" s="2"/>
    </row>
    <row r="112" spans="1:12" ht="15" thickBot="1" x14ac:dyDescent="0.4">
      <c r="A112" t="s">
        <v>412</v>
      </c>
      <c r="F112">
        <f>'Instalaciones 3'!E107</f>
        <v>100</v>
      </c>
      <c r="G112" t="s">
        <v>406</v>
      </c>
      <c r="H112" s="17" t="e">
        <f>'Resultados 3'!E19</f>
        <v>#DIV/0!</v>
      </c>
    </row>
    <row r="126" spans="1:9" ht="21" x14ac:dyDescent="0.5">
      <c r="A126" s="15" t="s">
        <v>414</v>
      </c>
    </row>
    <row r="127" spans="1:9" ht="15" thickBot="1" x14ac:dyDescent="0.4"/>
    <row r="128" spans="1:9" ht="15" thickBot="1" x14ac:dyDescent="0.4">
      <c r="A128" t="s">
        <v>385</v>
      </c>
      <c r="D128" s="307">
        <f>'Resultados 3'!E20</f>
        <v>0</v>
      </c>
      <c r="E128" s="308"/>
      <c r="F128" s="308"/>
      <c r="G128" s="308"/>
      <c r="H128" s="308"/>
      <c r="I128" s="309"/>
    </row>
    <row r="131" spans="1:11" ht="18.5" x14ac:dyDescent="0.45">
      <c r="A131" s="16" t="s">
        <v>415</v>
      </c>
    </row>
    <row r="132" spans="1:11" ht="15" thickBot="1" x14ac:dyDescent="0.4"/>
    <row r="133" spans="1:11" ht="15" thickBot="1" x14ac:dyDescent="0.4">
      <c r="A133" t="s">
        <v>385</v>
      </c>
      <c r="D133" s="307">
        <f>'Resultados 3'!E21</f>
        <v>61.499989957861743</v>
      </c>
      <c r="E133" s="308"/>
      <c r="F133" s="308"/>
      <c r="G133" s="308"/>
      <c r="H133" s="308"/>
      <c r="I133" s="309"/>
    </row>
    <row r="134" spans="1:11" ht="9" customHeight="1" thickBot="1" x14ac:dyDescent="0.4"/>
    <row r="135" spans="1:11" ht="15" thickBot="1" x14ac:dyDescent="0.4">
      <c r="A135" t="s">
        <v>416</v>
      </c>
      <c r="F135" t="e">
        <f>#REF!</f>
        <v>#REF!</v>
      </c>
      <c r="G135" t="s">
        <v>406</v>
      </c>
      <c r="H135" s="17">
        <f>'Resultados 3'!E22</f>
        <v>69.999996524870539</v>
      </c>
    </row>
    <row r="136" spans="1:11" ht="15" thickBot="1" x14ac:dyDescent="0.4"/>
    <row r="137" spans="1:11" ht="15" thickBot="1" x14ac:dyDescent="0.4">
      <c r="A137" t="s">
        <v>417</v>
      </c>
      <c r="F137" t="e">
        <f>SUM(#REF!)</f>
        <v>#REF!</v>
      </c>
      <c r="G137" t="s">
        <v>406</v>
      </c>
      <c r="H137" s="17">
        <f>'Resultados 3'!E23</f>
        <v>99.999993018999703</v>
      </c>
    </row>
    <row r="138" spans="1:11" ht="15" thickBot="1" x14ac:dyDescent="0.4"/>
    <row r="139" spans="1:11" ht="15.75" customHeight="1" thickBot="1" x14ac:dyDescent="0.4">
      <c r="A139" s="312" t="s">
        <v>418</v>
      </c>
      <c r="B139" s="312"/>
      <c r="C139" s="312"/>
      <c r="D139" s="312"/>
      <c r="E139" s="312"/>
      <c r="F139" s="312"/>
      <c r="H139" s="17">
        <f>'Resultados 3'!E24</f>
        <v>100.00002094439878</v>
      </c>
      <c r="K139" s="23"/>
    </row>
    <row r="140" spans="1:11" ht="16.5" customHeight="1" x14ac:dyDescent="0.35">
      <c r="A140" s="19"/>
      <c r="B140" s="19"/>
      <c r="C140" s="19"/>
      <c r="D140" s="19"/>
      <c r="E140" s="19" t="s">
        <v>419</v>
      </c>
      <c r="F140" s="19" t="e">
        <f>#REF!</f>
        <v>#REF!</v>
      </c>
      <c r="G140" s="20" t="s">
        <v>406</v>
      </c>
      <c r="K140" s="23"/>
    </row>
    <row r="141" spans="1:11" x14ac:dyDescent="0.35">
      <c r="A141" s="19"/>
      <c r="B141" s="19"/>
      <c r="C141" s="19"/>
      <c r="D141" s="19"/>
      <c r="E141" s="19" t="s">
        <v>420</v>
      </c>
      <c r="F141" t="e">
        <f>#REF!</f>
        <v>#REF!</v>
      </c>
      <c r="G141" s="20" t="s">
        <v>406</v>
      </c>
    </row>
    <row r="142" spans="1:11" ht="15" thickBot="1" x14ac:dyDescent="0.4">
      <c r="A142" s="288"/>
      <c r="B142" s="288"/>
      <c r="C142" s="288"/>
      <c r="D142" s="288"/>
      <c r="E142" s="288"/>
    </row>
    <row r="143" spans="1:11" ht="15" thickBot="1" x14ac:dyDescent="0.4">
      <c r="A143" t="s">
        <v>421</v>
      </c>
      <c r="F143" t="e">
        <f>#REF!</f>
        <v>#REF!</v>
      </c>
      <c r="G143" t="s">
        <v>406</v>
      </c>
      <c r="H143" s="17">
        <f>'Resultados 3'!E25</f>
        <v>99.99996519560591</v>
      </c>
      <c r="K143" s="30"/>
    </row>
    <row r="146" spans="1:13" ht="18.5" x14ac:dyDescent="0.45">
      <c r="A146" s="16" t="s">
        <v>422</v>
      </c>
    </row>
    <row r="147" spans="1:13" ht="15" thickBot="1" x14ac:dyDescent="0.4"/>
    <row r="148" spans="1:13" ht="15" thickBot="1" x14ac:dyDescent="0.4">
      <c r="A148" t="s">
        <v>385</v>
      </c>
      <c r="D148" s="307">
        <f>'Resultados 3'!E26</f>
        <v>0</v>
      </c>
      <c r="E148" s="308"/>
      <c r="F148" s="308"/>
      <c r="G148" s="308"/>
      <c r="H148" s="308"/>
      <c r="I148" s="309"/>
    </row>
    <row r="149" spans="1:13" ht="9.75" customHeight="1" thickBot="1" x14ac:dyDescent="0.4"/>
    <row r="150" spans="1:13" ht="15" thickBot="1" x14ac:dyDescent="0.4">
      <c r="A150" t="s">
        <v>423</v>
      </c>
      <c r="F150" s="8" t="e">
        <f>Descripción!C46</f>
        <v>#DIV/0!</v>
      </c>
      <c r="G150" t="s">
        <v>406</v>
      </c>
      <c r="H150" s="17">
        <f>'Resultados 3'!E27</f>
        <v>0</v>
      </c>
      <c r="K150" s="35" t="s">
        <v>424</v>
      </c>
      <c r="L150" s="35"/>
      <c r="M150" s="35"/>
    </row>
    <row r="151" spans="1:13" x14ac:dyDescent="0.35">
      <c r="A151" s="10" t="s">
        <v>425</v>
      </c>
      <c r="K151" s="10" t="s">
        <v>426</v>
      </c>
    </row>
    <row r="152" spans="1:13" ht="15" thickBot="1" x14ac:dyDescent="0.4">
      <c r="A152" s="10"/>
    </row>
    <row r="153" spans="1:13" ht="15" thickBot="1" x14ac:dyDescent="0.4">
      <c r="A153" t="s">
        <v>427</v>
      </c>
      <c r="F153">
        <v>0</v>
      </c>
      <c r="G153" t="s">
        <v>406</v>
      </c>
      <c r="H153" s="17">
        <f>'Resultados 3'!E28</f>
        <v>74.999978804174987</v>
      </c>
      <c r="K153" s="30" t="s">
        <v>428</v>
      </c>
    </row>
    <row r="154" spans="1:13" ht="15" thickBot="1" x14ac:dyDescent="0.4">
      <c r="K154" s="31"/>
    </row>
    <row r="155" spans="1:13" ht="15" thickBot="1" x14ac:dyDescent="0.4">
      <c r="A155" t="s">
        <v>429</v>
      </c>
      <c r="F155">
        <v>0</v>
      </c>
      <c r="G155" t="s">
        <v>406</v>
      </c>
      <c r="H155" s="18"/>
      <c r="K155" s="30" t="s">
        <v>428</v>
      </c>
    </row>
    <row r="156" spans="1:13" ht="15" thickBot="1" x14ac:dyDescent="0.4"/>
    <row r="157" spans="1:13" ht="15" thickBot="1" x14ac:dyDescent="0.4">
      <c r="A157" t="s">
        <v>430</v>
      </c>
      <c r="F157">
        <v>0</v>
      </c>
      <c r="G157" t="s">
        <v>406</v>
      </c>
      <c r="H157" s="18"/>
      <c r="K157" s="30" t="s">
        <v>428</v>
      </c>
    </row>
    <row r="158" spans="1:13" ht="15" thickBot="1" x14ac:dyDescent="0.4"/>
    <row r="159" spans="1:13" ht="15" thickBot="1" x14ac:dyDescent="0.4">
      <c r="A159" t="s">
        <v>431</v>
      </c>
      <c r="F159">
        <v>0</v>
      </c>
      <c r="G159" t="s">
        <v>406</v>
      </c>
      <c r="H159" s="18"/>
      <c r="K159" s="30" t="s">
        <v>428</v>
      </c>
    </row>
    <row r="160" spans="1:13" ht="15" thickBot="1" x14ac:dyDescent="0.4"/>
    <row r="161" spans="1:11" ht="15" thickBot="1" x14ac:dyDescent="0.4">
      <c r="A161" t="s">
        <v>432</v>
      </c>
      <c r="F161">
        <v>0</v>
      </c>
      <c r="G161" t="s">
        <v>406</v>
      </c>
      <c r="H161" s="18"/>
      <c r="K161" s="30" t="s">
        <v>428</v>
      </c>
    </row>
    <row r="162" spans="1:11" ht="15" thickBot="1" x14ac:dyDescent="0.4"/>
    <row r="163" spans="1:11" ht="15" thickBot="1" x14ac:dyDescent="0.4">
      <c r="A163" t="s">
        <v>433</v>
      </c>
      <c r="F163">
        <v>0</v>
      </c>
      <c r="G163" t="s">
        <v>406</v>
      </c>
      <c r="H163" s="18"/>
      <c r="K163" s="30" t="s">
        <v>428</v>
      </c>
    </row>
    <row r="164" spans="1:11" ht="15" thickBot="1" x14ac:dyDescent="0.4"/>
    <row r="165" spans="1:11" ht="15" thickBot="1" x14ac:dyDescent="0.4">
      <c r="A165" t="s">
        <v>434</v>
      </c>
      <c r="F165">
        <v>0</v>
      </c>
      <c r="G165" t="s">
        <v>406</v>
      </c>
      <c r="H165" s="18"/>
      <c r="K165" s="30" t="s">
        <v>428</v>
      </c>
    </row>
    <row r="174" spans="1:11" ht="18.5" x14ac:dyDescent="0.45">
      <c r="A174" s="16" t="s">
        <v>435</v>
      </c>
    </row>
    <row r="175" spans="1:11" ht="15" thickBot="1" x14ac:dyDescent="0.4"/>
    <row r="176" spans="1:11" ht="15" thickBot="1" x14ac:dyDescent="0.4">
      <c r="A176" t="s">
        <v>385</v>
      </c>
      <c r="D176" s="307">
        <f>'Resultados 3'!E30</f>
        <v>99.999971738899987</v>
      </c>
      <c r="E176" s="308"/>
      <c r="F176" s="308"/>
      <c r="G176" s="308"/>
      <c r="H176" s="308"/>
      <c r="I176" s="309"/>
    </row>
    <row r="177" spans="1:11" ht="9.75" customHeight="1" thickBot="1" x14ac:dyDescent="0.4"/>
    <row r="178" spans="1:11" ht="15.75" customHeight="1" thickBot="1" x14ac:dyDescent="0.4">
      <c r="A178" s="312" t="s">
        <v>436</v>
      </c>
      <c r="B178" s="312"/>
      <c r="C178" s="312"/>
      <c r="D178" s="312"/>
      <c r="E178" s="312"/>
      <c r="H178" s="17">
        <f>'Resultados 3'!E31</f>
        <v>0</v>
      </c>
      <c r="K178" s="23"/>
    </row>
    <row r="179" spans="1:11" x14ac:dyDescent="0.35">
      <c r="E179" t="s">
        <v>437</v>
      </c>
      <c r="F179" t="e">
        <f>#REF!</f>
        <v>#REF!</v>
      </c>
      <c r="G179" t="s">
        <v>406</v>
      </c>
    </row>
    <row r="180" spans="1:11" ht="15.75" customHeight="1" x14ac:dyDescent="0.35">
      <c r="A180" s="19"/>
      <c r="B180" s="19"/>
      <c r="C180" s="19"/>
      <c r="D180" s="19"/>
      <c r="E180" s="19" t="s">
        <v>438</v>
      </c>
      <c r="F180" t="e">
        <f>#REF!</f>
        <v>#REF!</v>
      </c>
      <c r="G180" s="3" t="s">
        <v>406</v>
      </c>
      <c r="H180" s="4"/>
      <c r="K180" s="23"/>
    </row>
    <row r="181" spans="1:11" x14ac:dyDescent="0.35">
      <c r="A181" s="19"/>
      <c r="B181" s="19"/>
      <c r="C181" s="19"/>
      <c r="D181" s="19"/>
      <c r="E181" s="19"/>
    </row>
    <row r="182" spans="1:11" x14ac:dyDescent="0.35">
      <c r="A182" t="s">
        <v>439</v>
      </c>
    </row>
    <row r="224" spans="1:1" ht="21" x14ac:dyDescent="0.5">
      <c r="A224" s="15" t="s">
        <v>440</v>
      </c>
    </row>
    <row r="225" spans="1:11" ht="15" thickBot="1" x14ac:dyDescent="0.4"/>
    <row r="226" spans="1:11" ht="15" thickBot="1" x14ac:dyDescent="0.4">
      <c r="A226" t="s">
        <v>385</v>
      </c>
      <c r="D226" s="307">
        <f>'Resultados 3'!E32</f>
        <v>0</v>
      </c>
      <c r="E226" s="308"/>
      <c r="F226" s="308"/>
      <c r="G226" s="308"/>
      <c r="H226" s="308"/>
      <c r="I226" s="309"/>
    </row>
    <row r="229" spans="1:11" ht="18.5" x14ac:dyDescent="0.45">
      <c r="A229" s="16" t="s">
        <v>441</v>
      </c>
    </row>
    <row r="230" spans="1:11" ht="15" thickBot="1" x14ac:dyDescent="0.4"/>
    <row r="231" spans="1:11" ht="15" thickBot="1" x14ac:dyDescent="0.4">
      <c r="A231" t="s">
        <v>385</v>
      </c>
      <c r="D231" s="307" t="e">
        <f>'Resultados 3'!E33</f>
        <v>#DIV/0!</v>
      </c>
      <c r="E231" s="308"/>
      <c r="F231" s="308"/>
      <c r="G231" s="308"/>
      <c r="H231" s="308"/>
      <c r="I231" s="309"/>
    </row>
    <row r="232" spans="1:11" ht="9.75" customHeight="1" thickBot="1" x14ac:dyDescent="0.4"/>
    <row r="233" spans="1:11" ht="15" thickBot="1" x14ac:dyDescent="0.4">
      <c r="A233" t="s">
        <v>442</v>
      </c>
      <c r="F233" s="34">
        <f>'Instalaciones 3'!C138</f>
        <v>0</v>
      </c>
      <c r="H233" s="17">
        <f>'Resultados 3'!E34</f>
        <v>100.00003144280072</v>
      </c>
      <c r="K233" s="30"/>
    </row>
    <row r="234" spans="1:11" ht="15" thickBot="1" x14ac:dyDescent="0.4"/>
    <row r="235" spans="1:11" ht="15" thickBot="1" x14ac:dyDescent="0.4">
      <c r="A235" t="s">
        <v>443</v>
      </c>
      <c r="H235" s="17">
        <f>'Resultados 3'!E35</f>
        <v>100.00003769420164</v>
      </c>
      <c r="K235" s="23"/>
    </row>
    <row r="236" spans="1:11" x14ac:dyDescent="0.35">
      <c r="E236" t="s">
        <v>444</v>
      </c>
      <c r="F236" t="e">
        <f>#REF!</f>
        <v>#REF!</v>
      </c>
      <c r="G236" t="s">
        <v>406</v>
      </c>
    </row>
    <row r="237" spans="1:11" x14ac:dyDescent="0.35">
      <c r="E237" t="s">
        <v>438</v>
      </c>
      <c r="F237" t="e">
        <f>#REF!</f>
        <v>#REF!</v>
      </c>
      <c r="G237" t="s">
        <v>406</v>
      </c>
      <c r="H237" s="4"/>
      <c r="K237" s="23"/>
    </row>
    <row r="238" spans="1:11" ht="15" thickBot="1" x14ac:dyDescent="0.4"/>
    <row r="239" spans="1:11" ht="15" thickBot="1" x14ac:dyDescent="0.4">
      <c r="A239" t="s">
        <v>445</v>
      </c>
      <c r="H239" s="17">
        <f>'Resultados 3'!E36</f>
        <v>100.0000251913998</v>
      </c>
    </row>
    <row r="240" spans="1:11" x14ac:dyDescent="0.35">
      <c r="E240" t="s">
        <v>446</v>
      </c>
      <c r="F240" t="e">
        <f>#REF!</f>
        <v>#REF!</v>
      </c>
      <c r="G240" t="s">
        <v>406</v>
      </c>
      <c r="H240" s="37"/>
    </row>
    <row r="241" spans="1:15" x14ac:dyDescent="0.35">
      <c r="E241" t="s">
        <v>447</v>
      </c>
      <c r="F241" t="e">
        <f>#REF!</f>
        <v>#REF!</v>
      </c>
      <c r="G241" t="s">
        <v>406</v>
      </c>
    </row>
    <row r="243" spans="1:15" ht="18.5" x14ac:dyDescent="0.45">
      <c r="A243" s="16" t="s">
        <v>448</v>
      </c>
    </row>
    <row r="244" spans="1:15" ht="15" thickBot="1" x14ac:dyDescent="0.4"/>
    <row r="245" spans="1:15" ht="15" thickBot="1" x14ac:dyDescent="0.4">
      <c r="A245" t="s">
        <v>385</v>
      </c>
      <c r="D245" s="307" t="e">
        <f>'Resultados 3'!E37</f>
        <v>#DIV/0!</v>
      </c>
      <c r="E245" s="308"/>
      <c r="F245" s="308"/>
      <c r="G245" s="308"/>
      <c r="H245" s="308"/>
      <c r="I245" s="309"/>
    </row>
    <row r="246" spans="1:15" ht="9.75" customHeight="1" x14ac:dyDescent="0.35"/>
    <row r="247" spans="1:15" ht="15" thickBot="1" x14ac:dyDescent="0.4">
      <c r="A247" t="s">
        <v>449</v>
      </c>
    </row>
    <row r="248" spans="1:15" ht="15" thickBot="1" x14ac:dyDescent="0.4">
      <c r="A248" t="s">
        <v>450</v>
      </c>
      <c r="H248" s="17">
        <f>'Resultados 3'!E38</f>
        <v>100.00003769420164</v>
      </c>
      <c r="K248" s="30" t="s">
        <v>402</v>
      </c>
    </row>
    <row r="249" spans="1:15" ht="15" thickBot="1" x14ac:dyDescent="0.4"/>
    <row r="250" spans="1:15" ht="17" thickBot="1" x14ac:dyDescent="0.4">
      <c r="A250" t="s">
        <v>451</v>
      </c>
      <c r="F250" t="e">
        <f>'Instalaciones 3'!E92</f>
        <v>#DIV/0!</v>
      </c>
      <c r="G250" t="s">
        <v>452</v>
      </c>
      <c r="H250" s="17" t="e">
        <f>'Resultados 3'!E39</f>
        <v>#DIV/0!</v>
      </c>
      <c r="K250" s="35" t="s">
        <v>389</v>
      </c>
      <c r="L250" s="36"/>
    </row>
    <row r="251" spans="1:15" ht="15" thickBot="1" x14ac:dyDescent="0.4"/>
    <row r="252" spans="1:15" ht="15" thickBot="1" x14ac:dyDescent="0.4">
      <c r="A252" t="s">
        <v>453</v>
      </c>
      <c r="H252" s="17">
        <f>'Instalaciones 3'!C145</f>
        <v>0</v>
      </c>
      <c r="K252" s="35" t="s">
        <v>454</v>
      </c>
      <c r="L252" s="36"/>
      <c r="M252" s="36"/>
      <c r="N252" t="s">
        <v>455</v>
      </c>
    </row>
    <row r="253" spans="1:15" x14ac:dyDescent="0.35">
      <c r="A253" s="313" t="s">
        <v>457</v>
      </c>
      <c r="B253" s="313"/>
      <c r="C253" s="313"/>
      <c r="D253" s="313"/>
      <c r="E253" s="313"/>
      <c r="N253" t="s">
        <v>456</v>
      </c>
    </row>
    <row r="254" spans="1:15" ht="15" thickBot="1" x14ac:dyDescent="0.4">
      <c r="N254" t="s">
        <v>457</v>
      </c>
    </row>
    <row r="255" spans="1:15" ht="15" thickBot="1" x14ac:dyDescent="0.4">
      <c r="A255" t="s">
        <v>458</v>
      </c>
      <c r="H255" s="17">
        <f>'Instalaciones 3'!C146</f>
        <v>0</v>
      </c>
      <c r="K255" s="35" t="s">
        <v>459</v>
      </c>
      <c r="L255" s="35"/>
      <c r="M255" s="35"/>
      <c r="N255" s="35"/>
      <c r="O255" s="35"/>
    </row>
    <row r="257" spans="1:14" ht="15" thickBot="1" x14ac:dyDescent="0.4"/>
    <row r="258" spans="1:14" ht="15" thickBot="1" x14ac:dyDescent="0.4">
      <c r="A258" t="s">
        <v>462</v>
      </c>
      <c r="H258" s="17">
        <f>'Instalaciones 3'!C148</f>
        <v>0</v>
      </c>
      <c r="K258" s="35" t="s">
        <v>454</v>
      </c>
      <c r="L258" s="36"/>
      <c r="M258" s="36"/>
      <c r="N258" t="s">
        <v>463</v>
      </c>
    </row>
    <row r="259" spans="1:14" x14ac:dyDescent="0.35">
      <c r="A259" s="313" t="s">
        <v>463</v>
      </c>
      <c r="B259" s="313"/>
      <c r="C259" s="313"/>
      <c r="D259" s="313"/>
      <c r="E259" s="313"/>
      <c r="F259" s="313"/>
      <c r="N259" t="s">
        <v>465</v>
      </c>
    </row>
    <row r="260" spans="1:14" ht="15" thickBot="1" x14ac:dyDescent="0.4">
      <c r="N260" t="s">
        <v>464</v>
      </c>
    </row>
    <row r="261" spans="1:14" ht="15" thickBot="1" x14ac:dyDescent="0.4">
      <c r="A261" t="s">
        <v>466</v>
      </c>
      <c r="H261" s="17">
        <f>'Instalaciones 3'!C147</f>
        <v>0</v>
      </c>
      <c r="K261" s="35" t="s">
        <v>454</v>
      </c>
      <c r="L261" s="36"/>
      <c r="M261" s="36"/>
      <c r="N261" t="s">
        <v>463</v>
      </c>
    </row>
    <row r="262" spans="1:14" x14ac:dyDescent="0.35">
      <c r="A262" s="313" t="s">
        <v>463</v>
      </c>
      <c r="B262" s="313"/>
      <c r="C262" s="313"/>
      <c r="D262" s="313"/>
      <c r="E262" s="313"/>
      <c r="F262" s="313"/>
      <c r="N262" t="s">
        <v>467</v>
      </c>
    </row>
    <row r="263" spans="1:14" ht="15" thickBot="1" x14ac:dyDescent="0.4"/>
    <row r="264" spans="1:14" ht="15" thickBot="1" x14ac:dyDescent="0.4">
      <c r="A264" t="s">
        <v>468</v>
      </c>
      <c r="H264" s="17">
        <f>'Instalaciones 3'!C149</f>
        <v>0</v>
      </c>
      <c r="K264" s="35" t="s">
        <v>454</v>
      </c>
      <c r="L264" s="36"/>
      <c r="M264" s="36"/>
      <c r="N264" t="s">
        <v>463</v>
      </c>
    </row>
    <row r="265" spans="1:14" x14ac:dyDescent="0.35">
      <c r="A265" s="313" t="s">
        <v>463</v>
      </c>
      <c r="B265" s="313"/>
      <c r="C265" s="313"/>
      <c r="D265" s="313"/>
      <c r="E265" s="313"/>
      <c r="F265" s="313"/>
      <c r="N265" t="s">
        <v>470</v>
      </c>
    </row>
    <row r="266" spans="1:14" x14ac:dyDescent="0.35">
      <c r="A266" s="289"/>
      <c r="B266" s="289"/>
      <c r="C266" s="289"/>
      <c r="D266" s="289"/>
      <c r="E266" s="289"/>
      <c r="F266" s="289"/>
      <c r="N266" t="s">
        <v>469</v>
      </c>
    </row>
    <row r="267" spans="1:14" x14ac:dyDescent="0.35">
      <c r="A267" s="289"/>
      <c r="B267" s="289"/>
      <c r="C267" s="289"/>
      <c r="D267" s="289"/>
      <c r="E267" s="289"/>
      <c r="F267" s="289"/>
    </row>
    <row r="268" spans="1:14" x14ac:dyDescent="0.35">
      <c r="A268" s="289"/>
      <c r="B268" s="289"/>
      <c r="C268" s="289"/>
      <c r="D268" s="289"/>
      <c r="E268" s="289"/>
      <c r="F268" s="289"/>
    </row>
    <row r="269" spans="1:14" x14ac:dyDescent="0.35">
      <c r="A269" s="289"/>
      <c r="B269" s="289"/>
      <c r="C269" s="289"/>
      <c r="D269" s="289"/>
      <c r="E269" s="289"/>
      <c r="F269" s="289"/>
    </row>
    <row r="270" spans="1:14" x14ac:dyDescent="0.35">
      <c r="A270" s="289"/>
      <c r="B270" s="289"/>
      <c r="C270" s="289"/>
      <c r="D270" s="289"/>
      <c r="E270" s="289"/>
      <c r="F270" s="289"/>
    </row>
    <row r="273" spans="1:16" ht="18.5" x14ac:dyDescent="0.45">
      <c r="A273" s="16" t="s">
        <v>471</v>
      </c>
    </row>
    <row r="274" spans="1:16" ht="15" thickBot="1" x14ac:dyDescent="0.4"/>
    <row r="275" spans="1:16" ht="15" thickBot="1" x14ac:dyDescent="0.4">
      <c r="A275" t="s">
        <v>385</v>
      </c>
      <c r="D275" s="307">
        <f>'Resultados 3'!E41</f>
        <v>99.999983660499993</v>
      </c>
      <c r="E275" s="308"/>
      <c r="F275" s="308"/>
      <c r="G275" s="308"/>
      <c r="H275" s="308"/>
      <c r="I275" s="309"/>
    </row>
    <row r="276" spans="1:16" ht="9.75" customHeight="1" thickBot="1" x14ac:dyDescent="0.4"/>
    <row r="277" spans="1:16" ht="15" customHeight="1" thickBot="1" x14ac:dyDescent="0.4">
      <c r="A277" s="11" t="s">
        <v>472</v>
      </c>
      <c r="B277" s="19"/>
      <c r="C277" s="19"/>
      <c r="D277" s="19"/>
      <c r="E277" s="19"/>
      <c r="F277" s="19"/>
      <c r="H277" s="17">
        <f>'Resultados 3'!E42</f>
        <v>99.999981166700081</v>
      </c>
    </row>
    <row r="278" spans="1:16" x14ac:dyDescent="0.35">
      <c r="A278" t="s">
        <v>473</v>
      </c>
    </row>
    <row r="279" spans="1:16" x14ac:dyDescent="0.35">
      <c r="A279" t="s">
        <v>474</v>
      </c>
      <c r="C279" s="8">
        <f>Comportamiento!J24</f>
        <v>0</v>
      </c>
      <c r="D279" t="s">
        <v>475</v>
      </c>
      <c r="K279" s="35" t="s">
        <v>476</v>
      </c>
      <c r="L279" s="35"/>
      <c r="M279" s="39"/>
      <c r="N279" s="39"/>
      <c r="O279" s="39"/>
      <c r="P279" s="39"/>
    </row>
    <row r="282" spans="1:16" ht="18.5" x14ac:dyDescent="0.45">
      <c r="A282" s="16" t="s">
        <v>477</v>
      </c>
    </row>
    <row r="283" spans="1:16" ht="15" thickBot="1" x14ac:dyDescent="0.4"/>
    <row r="284" spans="1:16" ht="15" thickBot="1" x14ac:dyDescent="0.4">
      <c r="A284" t="s">
        <v>385</v>
      </c>
      <c r="D284" s="307">
        <f>'Resultados 3'!E43</f>
        <v>99.999981166700081</v>
      </c>
      <c r="E284" s="308"/>
      <c r="F284" s="308"/>
      <c r="G284" s="308"/>
      <c r="H284" s="308"/>
      <c r="I284" s="309"/>
    </row>
    <row r="285" spans="1:16" ht="8.25" customHeight="1" thickBot="1" x14ac:dyDescent="0.4"/>
    <row r="286" spans="1:16" ht="15" thickBot="1" x14ac:dyDescent="0.4">
      <c r="A286" t="s">
        <v>478</v>
      </c>
      <c r="H286" s="17">
        <f>'Resultados 3'!E44</f>
        <v>0</v>
      </c>
    </row>
    <row r="287" spans="1:16" x14ac:dyDescent="0.35">
      <c r="A287" t="s">
        <v>479</v>
      </c>
      <c r="D287">
        <f>QBA!C31</f>
        <v>0</v>
      </c>
    </row>
    <row r="289" spans="1:12" ht="15" thickBot="1" x14ac:dyDescent="0.4">
      <c r="A289" t="s">
        <v>480</v>
      </c>
    </row>
    <row r="290" spans="1:12" ht="15" thickBot="1" x14ac:dyDescent="0.4">
      <c r="A290" t="s">
        <v>481</v>
      </c>
      <c r="F290" s="9">
        <f>Comportamiento!Q9</f>
        <v>0</v>
      </c>
      <c r="G290" t="s">
        <v>482</v>
      </c>
      <c r="H290" s="17">
        <f>'Resultados 3'!E45</f>
        <v>0</v>
      </c>
      <c r="K290" s="35" t="s">
        <v>389</v>
      </c>
      <c r="L290" s="35"/>
    </row>
    <row r="322" spans="1:10" ht="23.5" x14ac:dyDescent="0.55000000000000004">
      <c r="A322" s="21" t="s">
        <v>483</v>
      </c>
    </row>
    <row r="323" spans="1:10" ht="15" thickBot="1" x14ac:dyDescent="0.4"/>
    <row r="324" spans="1:10" ht="19" thickBot="1" x14ac:dyDescent="0.5">
      <c r="A324" s="16" t="s">
        <v>484</v>
      </c>
      <c r="G324" s="25" t="e">
        <f>'Resultados 3'!E5</f>
        <v>#DIV/0!</v>
      </c>
      <c r="H324" s="314" t="e">
        <f>'Resultados 3'!E5</f>
        <v>#DIV/0!</v>
      </c>
      <c r="I324" s="315"/>
      <c r="J324" s="316"/>
    </row>
    <row r="325" spans="1:10" ht="15" thickBot="1" x14ac:dyDescent="0.4">
      <c r="G325" s="26"/>
    </row>
    <row r="326" spans="1:10" ht="19" thickBot="1" x14ac:dyDescent="0.5">
      <c r="A326" s="16" t="s">
        <v>390</v>
      </c>
      <c r="G326" s="25">
        <f>'Resultados 3'!E7</f>
        <v>0</v>
      </c>
      <c r="H326" s="314">
        <f>'Resultados 3'!E7</f>
        <v>0</v>
      </c>
      <c r="I326" s="315"/>
      <c r="J326" s="316"/>
    </row>
    <row r="327" spans="1:10" ht="15" thickBot="1" x14ac:dyDescent="0.4">
      <c r="G327" s="26"/>
    </row>
    <row r="328" spans="1:10" ht="19" thickBot="1" x14ac:dyDescent="0.5">
      <c r="A328" s="16" t="s">
        <v>394</v>
      </c>
      <c r="G328" s="25" t="e">
        <f>'Resultados 3'!E10</f>
        <v>#DIV/0!</v>
      </c>
      <c r="H328" s="314" t="e">
        <f>'Resultados 3'!E10</f>
        <v>#DIV/0!</v>
      </c>
      <c r="I328" s="315"/>
      <c r="J328" s="316"/>
    </row>
    <row r="329" spans="1:10" ht="15" thickBot="1" x14ac:dyDescent="0.4">
      <c r="G329" s="26"/>
    </row>
    <row r="330" spans="1:10" ht="19" thickBot="1" x14ac:dyDescent="0.5">
      <c r="A330" s="16" t="s">
        <v>485</v>
      </c>
      <c r="G330" s="25">
        <f>'Resultados 3'!E15</f>
        <v>0</v>
      </c>
      <c r="H330" s="314">
        <f>'Resultados 3'!E15</f>
        <v>0</v>
      </c>
      <c r="I330" s="315"/>
      <c r="J330" s="316"/>
    </row>
    <row r="331" spans="1:10" ht="15" thickBot="1" x14ac:dyDescent="0.4">
      <c r="G331" s="26"/>
    </row>
    <row r="332" spans="1:10" ht="19" thickBot="1" x14ac:dyDescent="0.5">
      <c r="A332" s="16" t="s">
        <v>408</v>
      </c>
      <c r="G332" s="25">
        <f>'Resultados 3'!E17</f>
        <v>0</v>
      </c>
      <c r="H332" s="314">
        <f>'Resultados 3'!E17</f>
        <v>0</v>
      </c>
      <c r="I332" s="315"/>
      <c r="J332" s="316"/>
    </row>
    <row r="333" spans="1:10" ht="15" thickBot="1" x14ac:dyDescent="0.4">
      <c r="G333" s="26"/>
    </row>
    <row r="334" spans="1:10" ht="19" thickBot="1" x14ac:dyDescent="0.5">
      <c r="A334" s="16" t="s">
        <v>415</v>
      </c>
      <c r="G334" s="25">
        <f>'Resultados 3'!E21</f>
        <v>61.499989957861743</v>
      </c>
      <c r="H334" s="314">
        <f>'Resultados 3'!E21</f>
        <v>61.499989957861743</v>
      </c>
      <c r="I334" s="315"/>
      <c r="J334" s="316"/>
    </row>
    <row r="335" spans="1:10" ht="15" thickBot="1" x14ac:dyDescent="0.4">
      <c r="G335" s="26"/>
    </row>
    <row r="336" spans="1:10" ht="19" thickBot="1" x14ac:dyDescent="0.5">
      <c r="A336" s="16" t="s">
        <v>486</v>
      </c>
      <c r="G336" s="25">
        <f>'Resultados 3'!E26</f>
        <v>0</v>
      </c>
      <c r="H336" s="314">
        <f>'Resultados 3'!E26</f>
        <v>0</v>
      </c>
      <c r="I336" s="315"/>
      <c r="J336" s="316"/>
    </row>
    <row r="337" spans="1:10" ht="15" thickBot="1" x14ac:dyDescent="0.4">
      <c r="G337" s="26"/>
    </row>
    <row r="338" spans="1:10" ht="19" thickBot="1" x14ac:dyDescent="0.5">
      <c r="A338" s="16" t="s">
        <v>487</v>
      </c>
      <c r="G338" s="25">
        <f>'Resultados 3'!E30</f>
        <v>99.999971738899987</v>
      </c>
      <c r="H338" s="314">
        <f>'Resultados 3'!E30</f>
        <v>99.999971738899987</v>
      </c>
      <c r="I338" s="315"/>
      <c r="J338" s="316"/>
    </row>
    <row r="339" spans="1:10" ht="15" thickBot="1" x14ac:dyDescent="0.4">
      <c r="G339" s="26"/>
    </row>
    <row r="340" spans="1:10" ht="19" thickBot="1" x14ac:dyDescent="0.5">
      <c r="A340" s="16" t="s">
        <v>488</v>
      </c>
      <c r="G340" s="25" t="e">
        <f>'Resultados 3'!E33</f>
        <v>#DIV/0!</v>
      </c>
      <c r="H340" s="314" t="e">
        <f>'Resultados 3'!E33</f>
        <v>#DIV/0!</v>
      </c>
      <c r="I340" s="315"/>
      <c r="J340" s="316"/>
    </row>
    <row r="341" spans="1:10" ht="15" thickBot="1" x14ac:dyDescent="0.4">
      <c r="G341" s="26"/>
    </row>
    <row r="342" spans="1:10" ht="19" thickBot="1" x14ac:dyDescent="0.5">
      <c r="A342" s="16" t="s">
        <v>489</v>
      </c>
      <c r="G342" s="25" t="e">
        <f>'Resultados 3'!E37</f>
        <v>#DIV/0!</v>
      </c>
      <c r="H342" s="314" t="e">
        <f>'Resultados 3'!E37</f>
        <v>#DIV/0!</v>
      </c>
      <c r="I342" s="315"/>
      <c r="J342" s="316"/>
    </row>
    <row r="343" spans="1:10" ht="15" thickBot="1" x14ac:dyDescent="0.4">
      <c r="G343" s="26"/>
    </row>
    <row r="344" spans="1:10" ht="19" thickBot="1" x14ac:dyDescent="0.5">
      <c r="A344" s="16" t="s">
        <v>490</v>
      </c>
      <c r="G344" s="25">
        <f>'Resultados 3'!E41</f>
        <v>99.999983660499993</v>
      </c>
      <c r="H344" s="314">
        <f>'Resultados 3'!E41</f>
        <v>99.999983660499993</v>
      </c>
      <c r="I344" s="315"/>
      <c r="J344" s="316"/>
    </row>
    <row r="345" spans="1:10" ht="15" thickBot="1" x14ac:dyDescent="0.4">
      <c r="G345" s="26"/>
    </row>
    <row r="346" spans="1:10" ht="19" thickBot="1" x14ac:dyDescent="0.5">
      <c r="A346" s="16" t="s">
        <v>491</v>
      </c>
      <c r="G346" s="25">
        <f>'Resultados 3'!E43</f>
        <v>99.999981166700081</v>
      </c>
      <c r="H346" s="314">
        <f>'Resultados 3'!E43</f>
        <v>99.999981166700081</v>
      </c>
      <c r="I346" s="315"/>
      <c r="J346" s="316"/>
    </row>
    <row r="347" spans="1:10" x14ac:dyDescent="0.35">
      <c r="G347" s="27"/>
    </row>
    <row r="348" spans="1:10" x14ac:dyDescent="0.35">
      <c r="G348" s="27"/>
    </row>
    <row r="349" spans="1:10" x14ac:dyDescent="0.35">
      <c r="G349" s="27"/>
    </row>
    <row r="350" spans="1:10" ht="23.5" x14ac:dyDescent="0.55000000000000004">
      <c r="A350" s="21" t="s">
        <v>492</v>
      </c>
      <c r="G350" s="27"/>
    </row>
    <row r="351" spans="1:10" ht="15" thickBot="1" x14ac:dyDescent="0.4">
      <c r="G351" s="27"/>
    </row>
    <row r="352" spans="1:10" ht="19" thickBot="1" x14ac:dyDescent="0.5">
      <c r="A352" s="16" t="s">
        <v>493</v>
      </c>
      <c r="G352" s="25" t="e">
        <f>'Resultados 3'!E4</f>
        <v>#DIV/0!</v>
      </c>
      <c r="H352" s="314" t="e">
        <f>'Resultados 3'!E4</f>
        <v>#DIV/0!</v>
      </c>
      <c r="I352" s="315"/>
      <c r="J352" s="316"/>
    </row>
    <row r="353" spans="1:17" ht="15" thickBot="1" x14ac:dyDescent="0.4">
      <c r="G353" s="27"/>
    </row>
    <row r="354" spans="1:17" ht="19" thickBot="1" x14ac:dyDescent="0.5">
      <c r="A354" s="16" t="s">
        <v>494</v>
      </c>
      <c r="G354" s="25">
        <f>'Resultados 3'!E9</f>
        <v>0</v>
      </c>
      <c r="H354" s="314">
        <f>'Resultados 3'!E9</f>
        <v>0</v>
      </c>
      <c r="I354" s="315"/>
      <c r="J354" s="316"/>
    </row>
    <row r="355" spans="1:17" ht="15" thickBot="1" x14ac:dyDescent="0.4">
      <c r="G355" s="27"/>
    </row>
    <row r="356" spans="1:17" ht="19" thickBot="1" x14ac:dyDescent="0.5">
      <c r="A356" s="16" t="s">
        <v>495</v>
      </c>
      <c r="G356" s="25">
        <f>'Resultados 3'!E20</f>
        <v>0</v>
      </c>
      <c r="H356" s="314">
        <f>'Resultados 3'!E20</f>
        <v>0</v>
      </c>
      <c r="I356" s="315"/>
      <c r="J356" s="316"/>
    </row>
    <row r="357" spans="1:17" ht="15" thickBot="1" x14ac:dyDescent="0.4">
      <c r="G357" s="27"/>
    </row>
    <row r="358" spans="1:17" ht="19" thickBot="1" x14ac:dyDescent="0.5">
      <c r="A358" s="16" t="s">
        <v>440</v>
      </c>
      <c r="G358" s="25">
        <f>'Resultados 3'!E32</f>
        <v>0</v>
      </c>
      <c r="H358" s="314">
        <f>'Resultados 3'!E32</f>
        <v>0</v>
      </c>
      <c r="I358" s="315"/>
      <c r="J358" s="316"/>
    </row>
    <row r="359" spans="1:17" x14ac:dyDescent="0.35">
      <c r="G359" s="27"/>
    </row>
    <row r="360" spans="1:17" x14ac:dyDescent="0.35">
      <c r="G360" s="27"/>
    </row>
    <row r="361" spans="1:17" ht="24" thickBot="1" x14ac:dyDescent="0.6">
      <c r="A361" s="21" t="s">
        <v>496</v>
      </c>
      <c r="G361" s="27"/>
    </row>
    <row r="362" spans="1:17" ht="19" thickBot="1" x14ac:dyDescent="0.5">
      <c r="A362" s="314">
        <f>G362</f>
        <v>0</v>
      </c>
      <c r="B362" s="315"/>
      <c r="C362" s="315"/>
      <c r="D362" s="315"/>
      <c r="E362" s="315"/>
      <c r="F362" s="316"/>
      <c r="G362" s="28">
        <f>'Resultados 3'!E47</f>
        <v>0</v>
      </c>
      <c r="H362" s="22" t="s">
        <v>497</v>
      </c>
      <c r="K362" s="35" t="s">
        <v>498</v>
      </c>
      <c r="L362" s="35"/>
      <c r="M362" s="35"/>
      <c r="N362" s="35"/>
      <c r="O362" s="35"/>
      <c r="P362" s="35"/>
      <c r="Q362" s="35"/>
    </row>
  </sheetData>
  <mergeCells count="50">
    <mergeCell ref="A10:J10"/>
    <mergeCell ref="A4:J4"/>
    <mergeCell ref="A5:J5"/>
    <mergeCell ref="A6:J6"/>
    <mergeCell ref="A7:J7"/>
    <mergeCell ref="A8:J8"/>
    <mergeCell ref="D108:I108"/>
    <mergeCell ref="B11:J12"/>
    <mergeCell ref="B14:J15"/>
    <mergeCell ref="B17:J18"/>
    <mergeCell ref="B20:J21"/>
    <mergeCell ref="D30:I30"/>
    <mergeCell ref="D35:I35"/>
    <mergeCell ref="D42:I42"/>
    <mergeCell ref="D79:I79"/>
    <mergeCell ref="D83:I83"/>
    <mergeCell ref="A86:G87"/>
    <mergeCell ref="D99:I99"/>
    <mergeCell ref="A262:F262"/>
    <mergeCell ref="D128:I128"/>
    <mergeCell ref="D133:I133"/>
    <mergeCell ref="A139:F139"/>
    <mergeCell ref="D148:I148"/>
    <mergeCell ref="D176:I176"/>
    <mergeCell ref="A178:E178"/>
    <mergeCell ref="D226:I226"/>
    <mergeCell ref="D231:I231"/>
    <mergeCell ref="D245:I245"/>
    <mergeCell ref="A253:E253"/>
    <mergeCell ref="A259:F259"/>
    <mergeCell ref="H340:J340"/>
    <mergeCell ref="A265:F265"/>
    <mergeCell ref="D275:I275"/>
    <mergeCell ref="D284:I284"/>
    <mergeCell ref="H324:J324"/>
    <mergeCell ref="H326:J326"/>
    <mergeCell ref="H328:J328"/>
    <mergeCell ref="H330:J330"/>
    <mergeCell ref="H332:J332"/>
    <mergeCell ref="H334:J334"/>
    <mergeCell ref="H336:J336"/>
    <mergeCell ref="H338:J338"/>
    <mergeCell ref="H358:J358"/>
    <mergeCell ref="A362:F362"/>
    <mergeCell ref="H342:J342"/>
    <mergeCell ref="H344:J344"/>
    <mergeCell ref="H346:J346"/>
    <mergeCell ref="H352:J352"/>
    <mergeCell ref="H354:J354"/>
    <mergeCell ref="H356:J356"/>
  </mergeCells>
  <conditionalFormatting sqref="D30">
    <cfRule type="cellIs" dxfId="523" priority="244" operator="between">
      <formula>79.5</formula>
      <formula>100</formula>
    </cfRule>
    <cfRule type="cellIs" dxfId="522" priority="245" operator="between">
      <formula>54.5</formula>
      <formula>79.4</formula>
    </cfRule>
    <cfRule type="cellIs" dxfId="521" priority="246" operator="between">
      <formula>19.5</formula>
      <formula>54.4</formula>
    </cfRule>
    <cfRule type="cellIs" dxfId="520" priority="247" operator="between">
      <formula>0</formula>
      <formula>19.4</formula>
    </cfRule>
  </conditionalFormatting>
  <conditionalFormatting sqref="H37">
    <cfRule type="cellIs" dxfId="519" priority="240" operator="between">
      <formula>79.5</formula>
      <formula>100</formula>
    </cfRule>
    <cfRule type="cellIs" dxfId="518" priority="241" operator="between">
      <formula>54.5</formula>
      <formula>79.4</formula>
    </cfRule>
    <cfRule type="cellIs" dxfId="517" priority="242" operator="between">
      <formula>19.5</formula>
      <formula>54.4</formula>
    </cfRule>
    <cfRule type="cellIs" dxfId="516" priority="243" operator="between">
      <formula>0</formula>
      <formula>19.4</formula>
    </cfRule>
  </conditionalFormatting>
  <conditionalFormatting sqref="D99">
    <cfRule type="cellIs" dxfId="515" priority="216" operator="between">
      <formula>79.5</formula>
      <formula>100</formula>
    </cfRule>
    <cfRule type="cellIs" dxfId="514" priority="217" operator="between">
      <formula>54.5</formula>
      <formula>79.4</formula>
    </cfRule>
    <cfRule type="cellIs" dxfId="513" priority="218" operator="between">
      <formula>19.5</formula>
      <formula>54.4</formula>
    </cfRule>
    <cfRule type="cellIs" dxfId="512" priority="219" operator="between">
      <formula>0</formula>
      <formula>19.4</formula>
    </cfRule>
  </conditionalFormatting>
  <conditionalFormatting sqref="H44">
    <cfRule type="cellIs" dxfId="511" priority="236" operator="between">
      <formula>79.5</formula>
      <formula>100</formula>
    </cfRule>
    <cfRule type="cellIs" dxfId="510" priority="237" operator="between">
      <formula>54.5</formula>
      <formula>79.4</formula>
    </cfRule>
    <cfRule type="cellIs" dxfId="509" priority="238" operator="between">
      <formula>19.5</formula>
      <formula>54.4</formula>
    </cfRule>
    <cfRule type="cellIs" dxfId="508" priority="239" operator="between">
      <formula>0</formula>
      <formula>19.4</formula>
    </cfRule>
  </conditionalFormatting>
  <conditionalFormatting sqref="D108">
    <cfRule type="cellIs" dxfId="507" priority="212" operator="between">
      <formula>79.5</formula>
      <formula>100</formula>
    </cfRule>
    <cfRule type="cellIs" dxfId="506" priority="213" operator="between">
      <formula>54.5</formula>
      <formula>79.4</formula>
    </cfRule>
    <cfRule type="cellIs" dxfId="505" priority="214" operator="between">
      <formula>19.5</formula>
      <formula>54.4</formula>
    </cfRule>
    <cfRule type="cellIs" dxfId="504" priority="215" operator="between">
      <formula>0</formula>
      <formula>19.4</formula>
    </cfRule>
  </conditionalFormatting>
  <conditionalFormatting sqref="D35">
    <cfRule type="cellIs" dxfId="503" priority="232" operator="between">
      <formula>79.5</formula>
      <formula>100</formula>
    </cfRule>
    <cfRule type="cellIs" dxfId="502" priority="233" operator="between">
      <formula>54.5</formula>
      <formula>79.4</formula>
    </cfRule>
    <cfRule type="cellIs" dxfId="501" priority="234" operator="between">
      <formula>19.5</formula>
      <formula>54.4</formula>
    </cfRule>
    <cfRule type="cellIs" dxfId="500" priority="235" operator="between">
      <formula>0</formula>
      <formula>19.4</formula>
    </cfRule>
  </conditionalFormatting>
  <conditionalFormatting sqref="D42">
    <cfRule type="cellIs" dxfId="499" priority="228" operator="between">
      <formula>79.5</formula>
      <formula>100</formula>
    </cfRule>
    <cfRule type="cellIs" dxfId="498" priority="229" operator="between">
      <formula>54.5</formula>
      <formula>79.4</formula>
    </cfRule>
    <cfRule type="cellIs" dxfId="497" priority="230" operator="between">
      <formula>19.5</formula>
      <formula>54.4</formula>
    </cfRule>
    <cfRule type="cellIs" dxfId="496" priority="231" operator="between">
      <formula>0</formula>
      <formula>19.4</formula>
    </cfRule>
  </conditionalFormatting>
  <conditionalFormatting sqref="D79">
    <cfRule type="cellIs" dxfId="495" priority="224" operator="between">
      <formula>79.5</formula>
      <formula>100</formula>
    </cfRule>
    <cfRule type="cellIs" dxfId="494" priority="225" operator="between">
      <formula>54.5</formula>
      <formula>79.4</formula>
    </cfRule>
    <cfRule type="cellIs" dxfId="493" priority="226" operator="between">
      <formula>19.5</formula>
      <formula>54.4</formula>
    </cfRule>
    <cfRule type="cellIs" dxfId="492" priority="227" operator="between">
      <formula>0</formula>
      <formula>19.4</formula>
    </cfRule>
  </conditionalFormatting>
  <conditionalFormatting sqref="D83">
    <cfRule type="cellIs" dxfId="491" priority="220" operator="between">
      <formula>79.5</formula>
      <formula>100</formula>
    </cfRule>
    <cfRule type="cellIs" dxfId="490" priority="221" operator="between">
      <formula>54.5</formula>
      <formula>79.4</formula>
    </cfRule>
    <cfRule type="cellIs" dxfId="489" priority="222" operator="between">
      <formula>19.5</formula>
      <formula>54.4</formula>
    </cfRule>
    <cfRule type="cellIs" dxfId="488" priority="223" operator="between">
      <formula>0</formula>
      <formula>19.4</formula>
    </cfRule>
  </conditionalFormatting>
  <conditionalFormatting sqref="D133">
    <cfRule type="cellIs" dxfId="487" priority="204" operator="between">
      <formula>79.5</formula>
      <formula>100</formula>
    </cfRule>
    <cfRule type="cellIs" dxfId="486" priority="205" operator="between">
      <formula>54.5</formula>
      <formula>79.4</formula>
    </cfRule>
    <cfRule type="cellIs" dxfId="485" priority="206" operator="between">
      <formula>19.5</formula>
      <formula>54.4</formula>
    </cfRule>
    <cfRule type="cellIs" dxfId="484" priority="207" operator="between">
      <formula>0</formula>
      <formula>19.4</formula>
    </cfRule>
  </conditionalFormatting>
  <conditionalFormatting sqref="D128">
    <cfRule type="cellIs" dxfId="483" priority="208" operator="between">
      <formula>79.5</formula>
      <formula>100</formula>
    </cfRule>
    <cfRule type="cellIs" dxfId="482" priority="209" operator="between">
      <formula>54.5</formula>
      <formula>79.4</formula>
    </cfRule>
    <cfRule type="cellIs" dxfId="481" priority="210" operator="between">
      <formula>19.5</formula>
      <formula>54.4</formula>
    </cfRule>
    <cfRule type="cellIs" dxfId="480" priority="211" operator="between">
      <formula>0</formula>
      <formula>19.4</formula>
    </cfRule>
  </conditionalFormatting>
  <conditionalFormatting sqref="D148">
    <cfRule type="cellIs" dxfId="479" priority="200" operator="between">
      <formula>79.5</formula>
      <formula>100</formula>
    </cfRule>
    <cfRule type="cellIs" dxfId="478" priority="201" operator="between">
      <formula>54.5</formula>
      <formula>79.4</formula>
    </cfRule>
    <cfRule type="cellIs" dxfId="477" priority="202" operator="between">
      <formula>19.5</formula>
      <formula>54.4</formula>
    </cfRule>
    <cfRule type="cellIs" dxfId="476" priority="203" operator="between">
      <formula>0</formula>
      <formula>19.4</formula>
    </cfRule>
  </conditionalFormatting>
  <conditionalFormatting sqref="D176">
    <cfRule type="cellIs" dxfId="475" priority="196" operator="between">
      <formula>79.5</formula>
      <formula>100</formula>
    </cfRule>
    <cfRule type="cellIs" dxfId="474" priority="197" operator="between">
      <formula>54.5</formula>
      <formula>79.4</formula>
    </cfRule>
    <cfRule type="cellIs" dxfId="473" priority="198" operator="between">
      <formula>19.5</formula>
      <formula>54.4</formula>
    </cfRule>
    <cfRule type="cellIs" dxfId="472" priority="199" operator="between">
      <formula>0</formula>
      <formula>19.4</formula>
    </cfRule>
  </conditionalFormatting>
  <conditionalFormatting sqref="D226">
    <cfRule type="cellIs" dxfId="471" priority="192" operator="between">
      <formula>79.5</formula>
      <formula>100</formula>
    </cfRule>
    <cfRule type="cellIs" dxfId="470" priority="193" operator="between">
      <formula>54.5</formula>
      <formula>79.4</formula>
    </cfRule>
    <cfRule type="cellIs" dxfId="469" priority="194" operator="between">
      <formula>19.5</formula>
      <formula>54.4</formula>
    </cfRule>
    <cfRule type="cellIs" dxfId="468" priority="195" operator="between">
      <formula>0</formula>
      <formula>19.4</formula>
    </cfRule>
  </conditionalFormatting>
  <conditionalFormatting sqref="D231">
    <cfRule type="cellIs" dxfId="467" priority="188" operator="between">
      <formula>79.5</formula>
      <formula>100</formula>
    </cfRule>
    <cfRule type="cellIs" dxfId="466" priority="189" operator="between">
      <formula>54.5</formula>
      <formula>79.4</formula>
    </cfRule>
    <cfRule type="cellIs" dxfId="465" priority="190" operator="between">
      <formula>19.5</formula>
      <formula>54.4</formula>
    </cfRule>
    <cfRule type="cellIs" dxfId="464" priority="191" operator="between">
      <formula>0</formula>
      <formula>19.4</formula>
    </cfRule>
  </conditionalFormatting>
  <conditionalFormatting sqref="D245">
    <cfRule type="cellIs" dxfId="463" priority="184" operator="between">
      <formula>79.5</formula>
      <formula>100</formula>
    </cfRule>
    <cfRule type="cellIs" dxfId="462" priority="185" operator="between">
      <formula>54.5</formula>
      <formula>79.4</formula>
    </cfRule>
    <cfRule type="cellIs" dxfId="461" priority="186" operator="between">
      <formula>19.5</formula>
      <formula>54.4</formula>
    </cfRule>
    <cfRule type="cellIs" dxfId="460" priority="187" operator="between">
      <formula>0</formula>
      <formula>19.4</formula>
    </cfRule>
  </conditionalFormatting>
  <conditionalFormatting sqref="H250">
    <cfRule type="cellIs" dxfId="459" priority="180" operator="between">
      <formula>79.5</formula>
      <formula>100</formula>
    </cfRule>
    <cfRule type="cellIs" dxfId="458" priority="181" operator="between">
      <formula>54.5</formula>
      <formula>79.4</formula>
    </cfRule>
    <cfRule type="cellIs" dxfId="457" priority="182" operator="between">
      <formula>19.5</formula>
      <formula>54.4</formula>
    </cfRule>
    <cfRule type="cellIs" dxfId="456" priority="183" operator="between">
      <formula>0</formula>
      <formula>19.4</formula>
    </cfRule>
  </conditionalFormatting>
  <conditionalFormatting sqref="H239">
    <cfRule type="cellIs" dxfId="455" priority="176" operator="between">
      <formula>79.5</formula>
      <formula>100</formula>
    </cfRule>
    <cfRule type="cellIs" dxfId="454" priority="177" operator="between">
      <formula>54.5</formula>
      <formula>79.4</formula>
    </cfRule>
    <cfRule type="cellIs" dxfId="453" priority="178" operator="between">
      <formula>19.5</formula>
      <formula>54.4</formula>
    </cfRule>
    <cfRule type="cellIs" dxfId="452" priority="179" operator="between">
      <formula>0</formula>
      <formula>19.4</formula>
    </cfRule>
  </conditionalFormatting>
  <conditionalFormatting sqref="D275">
    <cfRule type="cellIs" dxfId="451" priority="172" operator="between">
      <formula>79.5</formula>
      <formula>100</formula>
    </cfRule>
    <cfRule type="cellIs" dxfId="450" priority="173" operator="between">
      <formula>54.5</formula>
      <formula>79.4</formula>
    </cfRule>
    <cfRule type="cellIs" dxfId="449" priority="174" operator="between">
      <formula>19.5</formula>
      <formula>54.4</formula>
    </cfRule>
    <cfRule type="cellIs" dxfId="448" priority="175" operator="between">
      <formula>0</formula>
      <formula>19.4</formula>
    </cfRule>
  </conditionalFormatting>
  <conditionalFormatting sqref="H277">
    <cfRule type="cellIs" dxfId="447" priority="168" operator="between">
      <formula>79.5</formula>
      <formula>100</formula>
    </cfRule>
    <cfRule type="cellIs" dxfId="446" priority="169" operator="between">
      <formula>54.5</formula>
      <formula>79.4</formula>
    </cfRule>
    <cfRule type="cellIs" dxfId="445" priority="170" operator="between">
      <formula>19.5</formula>
      <formula>54.4</formula>
    </cfRule>
    <cfRule type="cellIs" dxfId="444" priority="171" operator="between">
      <formula>0</formula>
      <formula>19.4</formula>
    </cfRule>
  </conditionalFormatting>
  <conditionalFormatting sqref="D284">
    <cfRule type="cellIs" dxfId="443" priority="164" operator="between">
      <formula>79.5</formula>
      <formula>100</formula>
    </cfRule>
    <cfRule type="cellIs" dxfId="442" priority="165" operator="between">
      <formula>54.5</formula>
      <formula>79.4</formula>
    </cfRule>
    <cfRule type="cellIs" dxfId="441" priority="166" operator="between">
      <formula>19.5</formula>
      <formula>54.4</formula>
    </cfRule>
    <cfRule type="cellIs" dxfId="440" priority="167" operator="between">
      <formula>0</formula>
      <formula>19.4</formula>
    </cfRule>
  </conditionalFormatting>
  <conditionalFormatting sqref="H286">
    <cfRule type="cellIs" dxfId="439" priority="160" operator="between">
      <formula>79.5</formula>
      <formula>100</formula>
    </cfRule>
    <cfRule type="cellIs" dxfId="438" priority="161" operator="between">
      <formula>54.5</formula>
      <formula>79.4</formula>
    </cfRule>
    <cfRule type="cellIs" dxfId="437" priority="162" operator="between">
      <formula>19.5</formula>
      <formula>54.4</formula>
    </cfRule>
    <cfRule type="cellIs" dxfId="436" priority="163" operator="between">
      <formula>0</formula>
      <formula>19.4</formula>
    </cfRule>
  </conditionalFormatting>
  <conditionalFormatting sqref="H290">
    <cfRule type="cellIs" dxfId="435" priority="156" operator="between">
      <formula>79.5</formula>
      <formula>100</formula>
    </cfRule>
    <cfRule type="cellIs" dxfId="434" priority="157" operator="between">
      <formula>54.5</formula>
      <formula>79.4</formula>
    </cfRule>
    <cfRule type="cellIs" dxfId="433" priority="158" operator="between">
      <formula>19.5</formula>
      <formula>54.4</formula>
    </cfRule>
    <cfRule type="cellIs" dxfId="432" priority="159" operator="between">
      <formula>0</formula>
      <formula>19.4</formula>
    </cfRule>
  </conditionalFormatting>
  <conditionalFormatting sqref="H324">
    <cfRule type="cellIs" dxfId="431" priority="152" operator="between">
      <formula>79.5</formula>
      <formula>100</formula>
    </cfRule>
    <cfRule type="cellIs" dxfId="430" priority="153" operator="between">
      <formula>54.5</formula>
      <formula>79.4</formula>
    </cfRule>
    <cfRule type="cellIs" dxfId="429" priority="154" operator="between">
      <formula>19.5</formula>
      <formula>54.4</formula>
    </cfRule>
    <cfRule type="cellIs" dxfId="428" priority="155" operator="between">
      <formula>0</formula>
      <formula>19.4</formula>
    </cfRule>
  </conditionalFormatting>
  <conditionalFormatting sqref="H326">
    <cfRule type="cellIs" dxfId="427" priority="148" operator="between">
      <formula>79.5</formula>
      <formula>100</formula>
    </cfRule>
    <cfRule type="cellIs" dxfId="426" priority="149" operator="between">
      <formula>54.5</formula>
      <formula>79.4</formula>
    </cfRule>
    <cfRule type="cellIs" dxfId="425" priority="150" operator="between">
      <formula>19.5</formula>
      <formula>54.4</formula>
    </cfRule>
    <cfRule type="cellIs" dxfId="424" priority="151" operator="between">
      <formula>0</formula>
      <formula>19.4</formula>
    </cfRule>
  </conditionalFormatting>
  <conditionalFormatting sqref="H328">
    <cfRule type="cellIs" dxfId="423" priority="144" operator="between">
      <formula>79.5</formula>
      <formula>100</formula>
    </cfRule>
    <cfRule type="cellIs" dxfId="422" priority="145" operator="between">
      <formula>54.5</formula>
      <formula>79.4</formula>
    </cfRule>
    <cfRule type="cellIs" dxfId="421" priority="146" operator="between">
      <formula>19.5</formula>
      <formula>54.4</formula>
    </cfRule>
    <cfRule type="cellIs" dxfId="420" priority="147" operator="between">
      <formula>0</formula>
      <formula>19.4</formula>
    </cfRule>
  </conditionalFormatting>
  <conditionalFormatting sqref="H330">
    <cfRule type="cellIs" dxfId="419" priority="140" operator="between">
      <formula>79.5</formula>
      <formula>100</formula>
    </cfRule>
    <cfRule type="cellIs" dxfId="418" priority="141" operator="between">
      <formula>54.5</formula>
      <formula>79.4</formula>
    </cfRule>
    <cfRule type="cellIs" dxfId="417" priority="142" operator="between">
      <formula>19.5</formula>
      <formula>54.4</formula>
    </cfRule>
    <cfRule type="cellIs" dxfId="416" priority="143" operator="between">
      <formula>0</formula>
      <formula>19.4</formula>
    </cfRule>
  </conditionalFormatting>
  <conditionalFormatting sqref="H332">
    <cfRule type="cellIs" dxfId="415" priority="136" operator="between">
      <formula>79.5</formula>
      <formula>100</formula>
    </cfRule>
    <cfRule type="cellIs" dxfId="414" priority="137" operator="between">
      <formula>54.5</formula>
      <formula>79.4</formula>
    </cfRule>
    <cfRule type="cellIs" dxfId="413" priority="138" operator="between">
      <formula>19.5</formula>
      <formula>54.4</formula>
    </cfRule>
    <cfRule type="cellIs" dxfId="412" priority="139" operator="between">
      <formula>0</formula>
      <formula>19.4</formula>
    </cfRule>
  </conditionalFormatting>
  <conditionalFormatting sqref="H334">
    <cfRule type="cellIs" dxfId="411" priority="132" operator="between">
      <formula>79.5</formula>
      <formula>100</formula>
    </cfRule>
    <cfRule type="cellIs" dxfId="410" priority="133" operator="between">
      <formula>54.5</formula>
      <formula>79.4</formula>
    </cfRule>
    <cfRule type="cellIs" dxfId="409" priority="134" operator="between">
      <formula>19.5</formula>
      <formula>54.4</formula>
    </cfRule>
    <cfRule type="cellIs" dxfId="408" priority="135" operator="between">
      <formula>0</formula>
      <formula>19.4</formula>
    </cfRule>
  </conditionalFormatting>
  <conditionalFormatting sqref="H336">
    <cfRule type="cellIs" dxfId="407" priority="128" operator="between">
      <formula>79.5</formula>
      <formula>100</formula>
    </cfRule>
    <cfRule type="cellIs" dxfId="406" priority="129" operator="between">
      <formula>54.5</formula>
      <formula>79.4</formula>
    </cfRule>
    <cfRule type="cellIs" dxfId="405" priority="130" operator="between">
      <formula>19.5</formula>
      <formula>54.4</formula>
    </cfRule>
    <cfRule type="cellIs" dxfId="404" priority="131" operator="between">
      <formula>0</formula>
      <formula>19.4</formula>
    </cfRule>
  </conditionalFormatting>
  <conditionalFormatting sqref="H338">
    <cfRule type="cellIs" dxfId="403" priority="124" operator="between">
      <formula>79.5</formula>
      <formula>100</formula>
    </cfRule>
    <cfRule type="cellIs" dxfId="402" priority="125" operator="between">
      <formula>54.5</formula>
      <formula>79.4</formula>
    </cfRule>
    <cfRule type="cellIs" dxfId="401" priority="126" operator="between">
      <formula>19.5</formula>
      <formula>54.4</formula>
    </cfRule>
    <cfRule type="cellIs" dxfId="400" priority="127" operator="between">
      <formula>0</formula>
      <formula>19.4</formula>
    </cfRule>
  </conditionalFormatting>
  <conditionalFormatting sqref="H340">
    <cfRule type="cellIs" dxfId="399" priority="120" operator="between">
      <formula>79.5</formula>
      <formula>100</formula>
    </cfRule>
    <cfRule type="cellIs" dxfId="398" priority="121" operator="between">
      <formula>54.5</formula>
      <formula>79.4</formula>
    </cfRule>
    <cfRule type="cellIs" dxfId="397" priority="122" operator="between">
      <formula>19.5</formula>
      <formula>54.4</formula>
    </cfRule>
    <cfRule type="cellIs" dxfId="396" priority="123" operator="between">
      <formula>0</formula>
      <formula>19.4</formula>
    </cfRule>
  </conditionalFormatting>
  <conditionalFormatting sqref="H342">
    <cfRule type="cellIs" dxfId="395" priority="116" operator="between">
      <formula>79.5</formula>
      <formula>100</formula>
    </cfRule>
    <cfRule type="cellIs" dxfId="394" priority="117" operator="between">
      <formula>54.5</formula>
      <formula>79.4</formula>
    </cfRule>
    <cfRule type="cellIs" dxfId="393" priority="118" operator="between">
      <formula>19.5</formula>
      <formula>54.4</formula>
    </cfRule>
    <cfRule type="cellIs" dxfId="392" priority="119" operator="between">
      <formula>0</formula>
      <formula>19.4</formula>
    </cfRule>
  </conditionalFormatting>
  <conditionalFormatting sqref="H344">
    <cfRule type="cellIs" dxfId="391" priority="112" operator="between">
      <formula>79.5</formula>
      <formula>100</formula>
    </cfRule>
    <cfRule type="cellIs" dxfId="390" priority="113" operator="between">
      <formula>54.5</formula>
      <formula>79.4</formula>
    </cfRule>
    <cfRule type="cellIs" dxfId="389" priority="114" operator="between">
      <formula>19.5</formula>
      <formula>54.4</formula>
    </cfRule>
    <cfRule type="cellIs" dxfId="388" priority="115" operator="between">
      <formula>0</formula>
      <formula>19.4</formula>
    </cfRule>
  </conditionalFormatting>
  <conditionalFormatting sqref="H346">
    <cfRule type="cellIs" dxfId="387" priority="108" operator="between">
      <formula>79.5</formula>
      <formula>100</formula>
    </cfRule>
    <cfRule type="cellIs" dxfId="386" priority="109" operator="between">
      <formula>54.5</formula>
      <formula>79.4</formula>
    </cfRule>
    <cfRule type="cellIs" dxfId="385" priority="110" operator="between">
      <formula>19.5</formula>
      <formula>54.4</formula>
    </cfRule>
    <cfRule type="cellIs" dxfId="384" priority="111" operator="between">
      <formula>0</formula>
      <formula>19.4</formula>
    </cfRule>
  </conditionalFormatting>
  <conditionalFormatting sqref="H150">
    <cfRule type="cellIs" dxfId="383" priority="68" operator="between">
      <formula>79.5</formula>
      <formula>100</formula>
    </cfRule>
    <cfRule type="cellIs" dxfId="382" priority="69" operator="between">
      <formula>54.5</formula>
      <formula>79.4</formula>
    </cfRule>
    <cfRule type="cellIs" dxfId="381" priority="70" operator="between">
      <formula>19.5</formula>
      <formula>54.4</formula>
    </cfRule>
    <cfRule type="cellIs" dxfId="380" priority="71" operator="between">
      <formula>0</formula>
      <formula>19.4</formula>
    </cfRule>
  </conditionalFormatting>
  <conditionalFormatting sqref="H352">
    <cfRule type="cellIs" dxfId="379" priority="104" operator="between">
      <formula>79.5</formula>
      <formula>100</formula>
    </cfRule>
    <cfRule type="cellIs" dxfId="378" priority="105" operator="between">
      <formula>54.5</formula>
      <formula>79.4</formula>
    </cfRule>
    <cfRule type="cellIs" dxfId="377" priority="106" operator="between">
      <formula>19.5</formula>
      <formula>54.4</formula>
    </cfRule>
    <cfRule type="cellIs" dxfId="376" priority="107" operator="between">
      <formula>0</formula>
      <formula>19.4</formula>
    </cfRule>
  </conditionalFormatting>
  <conditionalFormatting sqref="H354">
    <cfRule type="cellIs" dxfId="375" priority="100" operator="between">
      <formula>79.5</formula>
      <formula>100</formula>
    </cfRule>
    <cfRule type="cellIs" dxfId="374" priority="101" operator="between">
      <formula>54.5</formula>
      <formula>79.4</formula>
    </cfRule>
    <cfRule type="cellIs" dxfId="373" priority="102" operator="between">
      <formula>19.5</formula>
      <formula>54.4</formula>
    </cfRule>
    <cfRule type="cellIs" dxfId="372" priority="103" operator="between">
      <formula>0</formula>
      <formula>19.4</formula>
    </cfRule>
  </conditionalFormatting>
  <conditionalFormatting sqref="H356">
    <cfRule type="cellIs" dxfId="371" priority="96" operator="between">
      <formula>79.5</formula>
      <formula>100</formula>
    </cfRule>
    <cfRule type="cellIs" dxfId="370" priority="97" operator="between">
      <formula>54.5</formula>
      <formula>79.4</formula>
    </cfRule>
    <cfRule type="cellIs" dxfId="369" priority="98" operator="between">
      <formula>19.5</formula>
      <formula>54.4</formula>
    </cfRule>
    <cfRule type="cellIs" dxfId="368" priority="99" operator="between">
      <formula>0</formula>
      <formula>19.4</formula>
    </cfRule>
  </conditionalFormatting>
  <conditionalFormatting sqref="H358">
    <cfRule type="cellIs" dxfId="367" priority="92" operator="between">
      <formula>79.5</formula>
      <formula>100</formula>
    </cfRule>
    <cfRule type="cellIs" dxfId="366" priority="93" operator="between">
      <formula>54.5</formula>
      <formula>79.4</formula>
    </cfRule>
    <cfRule type="cellIs" dxfId="365" priority="94" operator="between">
      <formula>19.5</formula>
      <formula>54.4</formula>
    </cfRule>
    <cfRule type="cellIs" dxfId="364" priority="95" operator="between">
      <formula>0</formula>
      <formula>19.4</formula>
    </cfRule>
  </conditionalFormatting>
  <conditionalFormatting sqref="A362">
    <cfRule type="cellIs" dxfId="363" priority="88" operator="between">
      <formula>79.5</formula>
      <formula>100</formula>
    </cfRule>
    <cfRule type="cellIs" dxfId="362" priority="89" operator="between">
      <formula>54.5</formula>
      <formula>79.4</formula>
    </cfRule>
    <cfRule type="cellIs" dxfId="361" priority="90" operator="between">
      <formula>19.5</formula>
      <formula>54.4</formula>
    </cfRule>
    <cfRule type="cellIs" dxfId="360" priority="91" operator="between">
      <formula>0</formula>
      <formula>19.4</formula>
    </cfRule>
  </conditionalFormatting>
  <conditionalFormatting sqref="H110">
    <cfRule type="cellIs" dxfId="359" priority="84" operator="between">
      <formula>79.5</formula>
      <formula>100</formula>
    </cfRule>
    <cfRule type="cellIs" dxfId="358" priority="85" operator="between">
      <formula>54.5</formula>
      <formula>79.4</formula>
    </cfRule>
    <cfRule type="cellIs" dxfId="357" priority="86" operator="between">
      <formula>19.5</formula>
      <formula>54.4</formula>
    </cfRule>
    <cfRule type="cellIs" dxfId="356" priority="87" operator="between">
      <formula>0</formula>
      <formula>19.4</formula>
    </cfRule>
  </conditionalFormatting>
  <conditionalFormatting sqref="H112">
    <cfRule type="cellIs" dxfId="355" priority="80" operator="between">
      <formula>79.5</formula>
      <formula>100</formula>
    </cfRule>
    <cfRule type="cellIs" dxfId="354" priority="81" operator="between">
      <formula>54.5</formula>
      <formula>79.4</formula>
    </cfRule>
    <cfRule type="cellIs" dxfId="353" priority="82" operator="between">
      <formula>19.5</formula>
      <formula>54.4</formula>
    </cfRule>
    <cfRule type="cellIs" dxfId="352" priority="83" operator="between">
      <formula>0</formula>
      <formula>19.4</formula>
    </cfRule>
  </conditionalFormatting>
  <conditionalFormatting sqref="H135">
    <cfRule type="cellIs" dxfId="351" priority="76" operator="between">
      <formula>79.5</formula>
      <formula>100</formula>
    </cfRule>
    <cfRule type="cellIs" dxfId="350" priority="77" operator="between">
      <formula>54.5</formula>
      <formula>79.4</formula>
    </cfRule>
    <cfRule type="cellIs" dxfId="349" priority="78" operator="between">
      <formula>19.5</formula>
      <formula>54.4</formula>
    </cfRule>
    <cfRule type="cellIs" dxfId="348" priority="79" operator="between">
      <formula>0</formula>
      <formula>19.4</formula>
    </cfRule>
  </conditionalFormatting>
  <conditionalFormatting sqref="H137">
    <cfRule type="cellIs" dxfId="347" priority="72" operator="between">
      <formula>79.5</formula>
      <formula>100</formula>
    </cfRule>
    <cfRule type="cellIs" dxfId="346" priority="73" operator="between">
      <formula>54.5</formula>
      <formula>79.4</formula>
    </cfRule>
    <cfRule type="cellIs" dxfId="345" priority="74" operator="between">
      <formula>19.5</formula>
      <formula>54.4</formula>
    </cfRule>
    <cfRule type="cellIs" dxfId="344" priority="75" operator="between">
      <formula>0</formula>
      <formula>19.4</formula>
    </cfRule>
  </conditionalFormatting>
  <conditionalFormatting sqref="H252">
    <cfRule type="cellIs" dxfId="343" priority="17" operator="equal">
      <formula>0</formula>
    </cfRule>
    <cfRule type="cellIs" dxfId="342" priority="66" operator="equal">
      <formula>1</formula>
    </cfRule>
    <cfRule type="cellIs" dxfId="341" priority="67" operator="equal">
      <formula>2</formula>
    </cfRule>
  </conditionalFormatting>
  <conditionalFormatting sqref="H86">
    <cfRule type="cellIs" dxfId="340" priority="62" operator="between">
      <formula>79.5</formula>
      <formula>100</formula>
    </cfRule>
    <cfRule type="cellIs" dxfId="339" priority="63" operator="between">
      <formula>54.5</formula>
      <formula>79.4</formula>
    </cfRule>
    <cfRule type="cellIs" dxfId="338" priority="64" operator="between">
      <formula>19.5</formula>
      <formula>54.4</formula>
    </cfRule>
    <cfRule type="cellIs" dxfId="337" priority="65" operator="between">
      <formula>0</formula>
      <formula>19.4</formula>
    </cfRule>
  </conditionalFormatting>
  <conditionalFormatting sqref="H88">
    <cfRule type="cellIs" dxfId="336" priority="58" operator="between">
      <formula>79.5</formula>
      <formula>100</formula>
    </cfRule>
    <cfRule type="cellIs" dxfId="335" priority="59" operator="between">
      <formula>54.5</formula>
      <formula>79.4</formula>
    </cfRule>
    <cfRule type="cellIs" dxfId="334" priority="60" operator="between">
      <formula>19.5</formula>
      <formula>54.4</formula>
    </cfRule>
    <cfRule type="cellIs" dxfId="333" priority="61" operator="between">
      <formula>0</formula>
      <formula>19.4</formula>
    </cfRule>
  </conditionalFormatting>
  <conditionalFormatting sqref="H90">
    <cfRule type="cellIs" dxfId="332" priority="54" operator="between">
      <formula>79.5</formula>
      <formula>100</formula>
    </cfRule>
    <cfRule type="cellIs" dxfId="331" priority="55" operator="between">
      <formula>54.5</formula>
      <formula>79.4</formula>
    </cfRule>
    <cfRule type="cellIs" dxfId="330" priority="56" operator="between">
      <formula>19.5</formula>
      <formula>54.4</formula>
    </cfRule>
    <cfRule type="cellIs" dxfId="329" priority="57" operator="between">
      <formula>0</formula>
      <formula>19.4</formula>
    </cfRule>
  </conditionalFormatting>
  <conditionalFormatting sqref="H93">
    <cfRule type="cellIs" dxfId="328" priority="50" operator="between">
      <formula>79.5</formula>
      <formula>100</formula>
    </cfRule>
    <cfRule type="cellIs" dxfId="327" priority="51" operator="between">
      <formula>54.5</formula>
      <formula>79.4</formula>
    </cfRule>
    <cfRule type="cellIs" dxfId="326" priority="52" operator="between">
      <formula>19.5</formula>
      <formula>54.4</formula>
    </cfRule>
    <cfRule type="cellIs" dxfId="325" priority="53" operator="between">
      <formula>0</formula>
      <formula>19.4</formula>
    </cfRule>
  </conditionalFormatting>
  <conditionalFormatting sqref="H101">
    <cfRule type="cellIs" dxfId="324" priority="46" operator="between">
      <formula>79.5</formula>
      <formula>100</formula>
    </cfRule>
    <cfRule type="cellIs" dxfId="323" priority="47" operator="between">
      <formula>54.5</formula>
      <formula>79.4</formula>
    </cfRule>
    <cfRule type="cellIs" dxfId="322" priority="48" operator="between">
      <formula>19.5</formula>
      <formula>54.4</formula>
    </cfRule>
    <cfRule type="cellIs" dxfId="321" priority="49" operator="between">
      <formula>0</formula>
      <formula>19.4</formula>
    </cfRule>
  </conditionalFormatting>
  <conditionalFormatting sqref="H103">
    <cfRule type="cellIs" dxfId="320" priority="42" operator="between">
      <formula>79.5</formula>
      <formula>100</formula>
    </cfRule>
    <cfRule type="cellIs" dxfId="319" priority="43" operator="between">
      <formula>54.5</formula>
      <formula>79.4</formula>
    </cfRule>
    <cfRule type="cellIs" dxfId="318" priority="44" operator="between">
      <formula>19.5</formula>
      <formula>54.4</formula>
    </cfRule>
    <cfRule type="cellIs" dxfId="317" priority="45" operator="between">
      <formula>0</formula>
      <formula>19.4</formula>
    </cfRule>
  </conditionalFormatting>
  <conditionalFormatting sqref="H143">
    <cfRule type="cellIs" dxfId="316" priority="38" operator="between">
      <formula>79.5</formula>
      <formula>100</formula>
    </cfRule>
    <cfRule type="cellIs" dxfId="315" priority="39" operator="between">
      <formula>54.5</formula>
      <formula>79.4</formula>
    </cfRule>
    <cfRule type="cellIs" dxfId="314" priority="40" operator="between">
      <formula>19.5</formula>
      <formula>54.4</formula>
    </cfRule>
    <cfRule type="cellIs" dxfId="313" priority="41" operator="between">
      <formula>0</formula>
      <formula>19.4</formula>
    </cfRule>
  </conditionalFormatting>
  <conditionalFormatting sqref="H139">
    <cfRule type="cellIs" dxfId="312" priority="34" operator="between">
      <formula>79.5</formula>
      <formula>100</formula>
    </cfRule>
    <cfRule type="cellIs" dxfId="311" priority="35" operator="between">
      <formula>54.5</formula>
      <formula>79.4</formula>
    </cfRule>
    <cfRule type="cellIs" dxfId="310" priority="36" operator="between">
      <formula>19.5</formula>
      <formula>54.4</formula>
    </cfRule>
    <cfRule type="cellIs" dxfId="309" priority="37" operator="between">
      <formula>0</formula>
      <formula>19.4</formula>
    </cfRule>
  </conditionalFormatting>
  <conditionalFormatting sqref="H178">
    <cfRule type="cellIs" dxfId="308" priority="30" operator="between">
      <formula>79.5</formula>
      <formula>100</formula>
    </cfRule>
    <cfRule type="cellIs" dxfId="307" priority="31" operator="between">
      <formula>54.5</formula>
      <formula>79.4</formula>
    </cfRule>
    <cfRule type="cellIs" dxfId="306" priority="32" operator="between">
      <formula>19.5</formula>
      <formula>54.4</formula>
    </cfRule>
    <cfRule type="cellIs" dxfId="305" priority="33" operator="between">
      <formula>0</formula>
      <formula>19.4</formula>
    </cfRule>
  </conditionalFormatting>
  <conditionalFormatting sqref="H235">
    <cfRule type="cellIs" dxfId="304" priority="26" operator="between">
      <formula>79.5</formula>
      <formula>100</formula>
    </cfRule>
    <cfRule type="cellIs" dxfId="303" priority="27" operator="between">
      <formula>54.5</formula>
      <formula>79.4</formula>
    </cfRule>
    <cfRule type="cellIs" dxfId="302" priority="28" operator="between">
      <formula>19.5</formula>
      <formula>54.4</formula>
    </cfRule>
    <cfRule type="cellIs" dxfId="301" priority="29" operator="between">
      <formula>0</formula>
      <formula>19.4</formula>
    </cfRule>
  </conditionalFormatting>
  <conditionalFormatting sqref="H233">
    <cfRule type="cellIs" dxfId="300" priority="22" operator="between">
      <formula>79.5</formula>
      <formula>100</formula>
    </cfRule>
    <cfRule type="cellIs" dxfId="299" priority="23" operator="between">
      <formula>54.5</formula>
      <formula>79.4</formula>
    </cfRule>
    <cfRule type="cellIs" dxfId="298" priority="24" operator="between">
      <formula>19.5</formula>
      <formula>54.4</formula>
    </cfRule>
    <cfRule type="cellIs" dxfId="297" priority="25" operator="between">
      <formula>0</formula>
      <formula>19.4</formula>
    </cfRule>
  </conditionalFormatting>
  <conditionalFormatting sqref="H248">
    <cfRule type="cellIs" dxfId="296" priority="18" operator="between">
      <formula>79.5</formula>
      <formula>100</formula>
    </cfRule>
    <cfRule type="cellIs" dxfId="295" priority="19" operator="between">
      <formula>54.5</formula>
      <formula>79.4</formula>
    </cfRule>
    <cfRule type="cellIs" dxfId="294" priority="20" operator="between">
      <formula>19.5</formula>
      <formula>54.4</formula>
    </cfRule>
    <cfRule type="cellIs" dxfId="293" priority="21" operator="between">
      <formula>0</formula>
      <formula>19.4</formula>
    </cfRule>
  </conditionalFormatting>
  <conditionalFormatting sqref="H255">
    <cfRule type="cellIs" dxfId="292" priority="14" operator="equal">
      <formula>0</formula>
    </cfRule>
    <cfRule type="cellIs" dxfId="291" priority="15" operator="equal">
      <formula>1</formula>
    </cfRule>
    <cfRule type="cellIs" dxfId="290" priority="16" operator="equal">
      <formula>2</formula>
    </cfRule>
  </conditionalFormatting>
  <conditionalFormatting sqref="H258">
    <cfRule type="cellIs" dxfId="289" priority="11" operator="equal">
      <formula>0</formula>
    </cfRule>
    <cfRule type="cellIs" dxfId="288" priority="12" operator="equal">
      <formula>1</formula>
    </cfRule>
    <cfRule type="cellIs" dxfId="287" priority="13" operator="equal">
      <formula>2</formula>
    </cfRule>
  </conditionalFormatting>
  <conditionalFormatting sqref="H261">
    <cfRule type="cellIs" dxfId="286" priority="8" operator="equal">
      <formula>0</formula>
    </cfRule>
    <cfRule type="cellIs" dxfId="285" priority="9" operator="equal">
      <formula>1</formula>
    </cfRule>
    <cfRule type="cellIs" dxfId="284" priority="10" operator="equal">
      <formula>2</formula>
    </cfRule>
  </conditionalFormatting>
  <conditionalFormatting sqref="H264">
    <cfRule type="cellIs" dxfId="283" priority="5" operator="equal">
      <formula>0</formula>
    </cfRule>
    <cfRule type="cellIs" dxfId="282" priority="6" operator="equal">
      <formula>1</formula>
    </cfRule>
    <cfRule type="cellIs" dxfId="281" priority="7" operator="equal">
      <formula>2</formula>
    </cfRule>
  </conditionalFormatting>
  <conditionalFormatting sqref="H153">
    <cfRule type="cellIs" dxfId="280" priority="1" operator="between">
      <formula>79.5</formula>
      <formula>100</formula>
    </cfRule>
    <cfRule type="cellIs" dxfId="279" priority="2" operator="between">
      <formula>54.5</formula>
      <formula>79.4</formula>
    </cfRule>
    <cfRule type="cellIs" dxfId="278" priority="3" operator="between">
      <formula>19.5</formula>
      <formula>54.4</formula>
    </cfRule>
    <cfRule type="cellIs" dxfId="277" priority="4" operator="between">
      <formula>0</formula>
      <formula>19.4</formula>
    </cfRule>
  </conditionalFormatting>
  <dataValidations count="5">
    <dataValidation type="list" allowBlank="1" showInputMessage="1" showErrorMessage="1" sqref="A265:F265" xr:uid="{00000000-0002-0000-0A00-000000000000}">
      <formula1>$N$264:$N$266</formula1>
    </dataValidation>
    <dataValidation type="list" allowBlank="1" showInputMessage="1" showErrorMessage="1" sqref="A266:F270" xr:uid="{00000000-0002-0000-0A00-000001000000}">
      <formula1>$N$264:$N$270</formula1>
    </dataValidation>
    <dataValidation type="list" allowBlank="1" showInputMessage="1" showErrorMessage="1" sqref="A262:F262" xr:uid="{00000000-0002-0000-0A00-000002000000}">
      <formula1>$N$261:$N$262</formula1>
    </dataValidation>
    <dataValidation type="list" allowBlank="1" showInputMessage="1" showErrorMessage="1" sqref="A259:F259" xr:uid="{00000000-0002-0000-0A00-000003000000}">
      <formula1>$N$258:$N$260</formula1>
    </dataValidation>
    <dataValidation type="list" allowBlank="1" showInputMessage="1" showErrorMessage="1" sqref="A253:E253" xr:uid="{00000000-0002-0000-0A00-000004000000}">
      <formula1>$N$252:$N$254</formula1>
    </dataValidation>
  </dataValidations>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5"/>
  </sheetPr>
  <dimension ref="A1:Z540"/>
  <sheetViews>
    <sheetView view="pageLayout" topLeftCell="A37" zoomScaleNormal="100" workbookViewId="0">
      <selection activeCell="C44" sqref="C44:N45"/>
    </sheetView>
  </sheetViews>
  <sheetFormatPr baseColWidth="10" defaultColWidth="9.1796875" defaultRowHeight="14.5" x14ac:dyDescent="0.35"/>
  <cols>
    <col min="1" max="1" width="1.81640625" style="40" customWidth="1"/>
    <col min="2" max="2" width="3.54296875" style="40" customWidth="1"/>
    <col min="3" max="3" width="9.1796875" style="40"/>
    <col min="4" max="4" width="9.7265625" style="40" customWidth="1"/>
    <col min="5" max="5" width="12.26953125" style="40" customWidth="1"/>
    <col min="6" max="6" width="12.81640625" style="40" customWidth="1"/>
    <col min="7" max="7" width="5.26953125" style="40" customWidth="1"/>
    <col min="8" max="8" width="6.81640625" style="40" customWidth="1"/>
    <col min="9" max="9" width="1.26953125" style="40" customWidth="1"/>
    <col min="10" max="10" width="5.7265625" style="40" customWidth="1"/>
    <col min="11" max="11" width="1.26953125" style="40" customWidth="1"/>
    <col min="12" max="12" width="4.54296875" style="40" customWidth="1"/>
    <col min="13" max="13" width="1.26953125" style="40" customWidth="1"/>
    <col min="14" max="14" width="6.26953125" style="40" customWidth="1"/>
    <col min="15" max="15" width="3" style="40" customWidth="1"/>
    <col min="16" max="16" width="2" style="40" customWidth="1"/>
    <col min="17" max="16384" width="9.1796875" style="40"/>
  </cols>
  <sheetData>
    <row r="1" spans="1:22" x14ac:dyDescent="0.35">
      <c r="A1" s="231"/>
      <c r="B1" s="231"/>
      <c r="C1" s="231"/>
      <c r="D1" s="231"/>
      <c r="E1" s="231"/>
      <c r="F1" s="231"/>
      <c r="G1" s="231"/>
      <c r="H1" s="231"/>
      <c r="I1" s="231"/>
      <c r="J1" s="231"/>
      <c r="K1" s="231"/>
      <c r="L1" s="231"/>
      <c r="M1" s="231"/>
      <c r="N1" s="231"/>
      <c r="O1" s="232"/>
      <c r="P1" s="232"/>
      <c r="Q1" s="187" t="s">
        <v>374</v>
      </c>
      <c r="R1" s="188"/>
      <c r="S1" s="188"/>
      <c r="T1" s="188"/>
      <c r="U1" s="188"/>
      <c r="V1" s="188"/>
    </row>
    <row r="2" spans="1:22" x14ac:dyDescent="0.35">
      <c r="A2" s="231"/>
      <c r="B2" s="231"/>
      <c r="C2" s="231"/>
      <c r="D2" s="231"/>
      <c r="E2" s="231"/>
      <c r="F2" s="231"/>
      <c r="G2" s="231"/>
      <c r="H2" s="231"/>
      <c r="I2" s="231"/>
      <c r="J2" s="231"/>
      <c r="K2" s="231"/>
      <c r="L2" s="231"/>
      <c r="M2" s="231"/>
      <c r="N2" s="231"/>
      <c r="O2" s="232"/>
      <c r="P2" s="232"/>
      <c r="Q2" s="187" t="s">
        <v>531</v>
      </c>
      <c r="R2" s="188"/>
      <c r="S2" s="188"/>
      <c r="T2" s="188"/>
      <c r="U2" s="188"/>
      <c r="V2" s="188"/>
    </row>
    <row r="3" spans="1:22" x14ac:dyDescent="0.35">
      <c r="A3" s="231"/>
      <c r="B3" s="231"/>
      <c r="C3" s="231"/>
      <c r="D3" s="231"/>
      <c r="E3" s="231"/>
      <c r="F3" s="231"/>
      <c r="G3" s="231"/>
      <c r="H3" s="231"/>
      <c r="I3" s="231"/>
      <c r="J3" s="231"/>
      <c r="K3" s="231"/>
      <c r="L3" s="231"/>
      <c r="M3" s="231"/>
      <c r="N3" s="231"/>
      <c r="O3" s="232"/>
      <c r="P3" s="232"/>
    </row>
    <row r="4" spans="1:22" x14ac:dyDescent="0.35">
      <c r="A4" s="231"/>
      <c r="B4" s="231"/>
      <c r="C4" s="231"/>
      <c r="D4" s="231"/>
      <c r="E4" s="231"/>
      <c r="F4" s="231"/>
      <c r="G4" s="231"/>
      <c r="H4" s="231"/>
      <c r="I4" s="231"/>
      <c r="J4" s="231"/>
      <c r="K4" s="231"/>
      <c r="L4" s="231"/>
      <c r="M4" s="231"/>
      <c r="N4" s="231"/>
      <c r="O4" s="232"/>
      <c r="P4" s="232"/>
      <c r="Q4" s="44" t="s">
        <v>532</v>
      </c>
      <c r="R4" s="44"/>
      <c r="S4" s="44"/>
      <c r="T4" s="44"/>
      <c r="U4" s="66"/>
      <c r="V4" s="66"/>
    </row>
    <row r="5" spans="1:22" x14ac:dyDescent="0.35">
      <c r="A5" s="231"/>
      <c r="B5" s="231"/>
      <c r="C5" s="231"/>
      <c r="D5" s="231"/>
      <c r="E5" s="231"/>
      <c r="F5" s="231"/>
      <c r="G5" s="231"/>
      <c r="H5" s="231"/>
      <c r="I5" s="231"/>
      <c r="J5" s="231"/>
      <c r="K5" s="231"/>
      <c r="L5" s="231"/>
      <c r="M5" s="231"/>
      <c r="N5" s="231"/>
      <c r="O5" s="232"/>
      <c r="P5" s="232"/>
    </row>
    <row r="6" spans="1:22" x14ac:dyDescent="0.35">
      <c r="A6" s="231"/>
      <c r="B6" s="231"/>
      <c r="C6" s="231"/>
      <c r="D6" s="231"/>
      <c r="E6" s="231"/>
      <c r="F6" s="231"/>
      <c r="G6" s="231"/>
      <c r="H6" s="231"/>
      <c r="I6" s="231"/>
      <c r="J6" s="231"/>
      <c r="K6" s="231"/>
      <c r="L6" s="231"/>
      <c r="M6" s="231"/>
      <c r="N6" s="231"/>
      <c r="O6" s="232"/>
      <c r="P6" s="232"/>
    </row>
    <row r="7" spans="1:22" ht="23.5" x14ac:dyDescent="0.55000000000000004">
      <c r="A7" s="209"/>
      <c r="B7" s="211" t="s">
        <v>533</v>
      </c>
      <c r="C7" s="209"/>
      <c r="D7" s="209"/>
      <c r="E7" s="209"/>
      <c r="F7" s="209"/>
      <c r="G7" s="209"/>
      <c r="H7" s="209"/>
      <c r="I7" s="209"/>
      <c r="J7" s="209"/>
      <c r="K7" s="209"/>
      <c r="L7" s="209"/>
      <c r="M7" s="209"/>
      <c r="N7" s="209"/>
      <c r="O7" s="210"/>
      <c r="P7" s="210"/>
    </row>
    <row r="8" spans="1:22" ht="15.5" x14ac:dyDescent="0.35">
      <c r="A8" s="231"/>
      <c r="B8" s="262"/>
      <c r="C8" s="231"/>
      <c r="D8" s="231"/>
      <c r="E8" s="231"/>
      <c r="F8" s="231"/>
      <c r="G8" s="231"/>
      <c r="H8" s="231"/>
      <c r="I8" s="231"/>
      <c r="J8" s="232"/>
      <c r="K8" s="232"/>
      <c r="L8" s="232"/>
      <c r="M8" s="232"/>
      <c r="N8" s="232"/>
      <c r="O8" s="239"/>
      <c r="P8" s="239"/>
    </row>
    <row r="9" spans="1:22" ht="18.5" x14ac:dyDescent="0.45">
      <c r="A9" s="231"/>
      <c r="B9" s="212"/>
      <c r="C9" s="219" t="s">
        <v>534</v>
      </c>
      <c r="D9" s="212"/>
      <c r="E9" s="212"/>
      <c r="F9" s="212"/>
      <c r="G9" s="212"/>
      <c r="H9" s="213" t="str">
        <f>Descripción!C19</f>
        <v>XXX</v>
      </c>
      <c r="I9" s="214" t="s">
        <v>535</v>
      </c>
      <c r="J9" s="215">
        <f>Descripción!C25</f>
        <v>0</v>
      </c>
      <c r="K9" s="214" t="s">
        <v>535</v>
      </c>
      <c r="L9" s="224" t="s">
        <v>536</v>
      </c>
      <c r="M9" s="214" t="s">
        <v>535</v>
      </c>
      <c r="N9" s="213" t="str">
        <f>Descripción!C26</f>
        <v>XXX</v>
      </c>
      <c r="O9" s="232"/>
      <c r="P9" s="232"/>
    </row>
    <row r="10" spans="1:22" x14ac:dyDescent="0.35">
      <c r="A10" s="231"/>
      <c r="B10" s="231"/>
      <c r="C10" s="231"/>
      <c r="D10" s="231"/>
      <c r="E10" s="231"/>
      <c r="F10" s="231"/>
      <c r="G10" s="231"/>
      <c r="H10" s="231"/>
      <c r="I10" s="231"/>
      <c r="J10" s="231"/>
      <c r="K10" s="231"/>
      <c r="L10" s="231"/>
      <c r="M10" s="231"/>
      <c r="N10" s="231"/>
      <c r="O10" s="232"/>
      <c r="P10" s="232"/>
    </row>
    <row r="11" spans="1:22" x14ac:dyDescent="0.35">
      <c r="A11" s="231"/>
      <c r="B11" s="280" t="s">
        <v>537</v>
      </c>
      <c r="C11" s="234"/>
      <c r="D11" s="234"/>
      <c r="E11" s="281">
        <f>Descripción!C7</f>
        <v>0</v>
      </c>
      <c r="F11" s="281"/>
      <c r="G11" s="281"/>
      <c r="H11" s="281"/>
      <c r="I11" s="281"/>
      <c r="J11" s="281"/>
      <c r="K11" s="281"/>
      <c r="L11" s="281"/>
      <c r="M11" s="281"/>
      <c r="N11" s="281"/>
      <c r="O11" s="232"/>
      <c r="P11" s="232"/>
    </row>
    <row r="12" spans="1:22" x14ac:dyDescent="0.35">
      <c r="A12" s="231"/>
      <c r="B12" s="280" t="s">
        <v>4</v>
      </c>
      <c r="C12" s="234"/>
      <c r="D12" s="234"/>
      <c r="E12" s="282">
        <f>Descripción!C8</f>
        <v>0</v>
      </c>
      <c r="F12" s="281"/>
      <c r="G12" s="281"/>
      <c r="H12" s="281"/>
      <c r="I12" s="281"/>
      <c r="J12" s="281"/>
      <c r="K12" s="281"/>
      <c r="L12" s="281"/>
      <c r="M12" s="281"/>
      <c r="N12" s="281"/>
      <c r="O12" s="232"/>
      <c r="P12" s="232"/>
    </row>
    <row r="13" spans="1:22" x14ac:dyDescent="0.35">
      <c r="A13" s="231"/>
      <c r="B13" s="235" t="s">
        <v>7</v>
      </c>
      <c r="C13" s="234"/>
      <c r="D13" s="234"/>
      <c r="E13" s="283">
        <f>Descripción!C10</f>
        <v>0</v>
      </c>
      <c r="F13" s="237"/>
      <c r="G13" s="237"/>
      <c r="H13" s="237"/>
      <c r="I13" s="237"/>
      <c r="J13" s="237"/>
      <c r="K13" s="237"/>
      <c r="L13" s="237"/>
      <c r="M13" s="237"/>
      <c r="N13" s="237"/>
      <c r="O13" s="232"/>
      <c r="P13" s="232"/>
    </row>
    <row r="14" spans="1:22" x14ac:dyDescent="0.35">
      <c r="A14" s="231"/>
      <c r="B14" s="235" t="s">
        <v>8</v>
      </c>
      <c r="C14" s="234"/>
      <c r="D14" s="234"/>
      <c r="E14" s="284">
        <f>Descripción!C11</f>
        <v>0</v>
      </c>
      <c r="F14" s="237"/>
      <c r="G14" s="237"/>
      <c r="H14" s="237"/>
      <c r="I14" s="237"/>
      <c r="J14" s="237"/>
      <c r="K14" s="237"/>
      <c r="L14" s="237"/>
      <c r="M14" s="237"/>
      <c r="N14" s="237"/>
      <c r="O14" s="232"/>
      <c r="P14" s="232"/>
    </row>
    <row r="15" spans="1:22" x14ac:dyDescent="0.35">
      <c r="A15" s="231"/>
      <c r="B15" s="280" t="s">
        <v>538</v>
      </c>
      <c r="C15" s="234"/>
      <c r="D15" s="234"/>
      <c r="E15" s="284">
        <f>Descripción!C13</f>
        <v>0</v>
      </c>
      <c r="F15" s="281"/>
      <c r="G15" s="281"/>
      <c r="H15" s="281"/>
      <c r="I15" s="282"/>
      <c r="J15" s="281"/>
      <c r="K15" s="281"/>
      <c r="L15" s="281"/>
      <c r="M15" s="281"/>
      <c r="N15" s="281"/>
      <c r="O15" s="232"/>
      <c r="P15" s="232"/>
    </row>
    <row r="16" spans="1:22" x14ac:dyDescent="0.35">
      <c r="A16" s="231"/>
      <c r="B16" s="280"/>
      <c r="C16" s="234"/>
      <c r="D16" s="234"/>
      <c r="E16" s="284">
        <f>Descripción!C14</f>
        <v>0</v>
      </c>
      <c r="F16" s="281"/>
      <c r="G16" s="281"/>
      <c r="H16" s="281"/>
      <c r="I16" s="282"/>
      <c r="J16" s="281"/>
      <c r="K16" s="281"/>
      <c r="L16" s="281"/>
      <c r="M16" s="281"/>
      <c r="N16" s="281"/>
      <c r="O16" s="232"/>
      <c r="P16" s="232"/>
    </row>
    <row r="17" spans="1:16" x14ac:dyDescent="0.35">
      <c r="A17" s="231"/>
      <c r="B17" s="280"/>
      <c r="C17" s="234"/>
      <c r="D17" s="234"/>
      <c r="E17" s="284">
        <f>Descripción!C15</f>
        <v>0</v>
      </c>
      <c r="F17" s="281"/>
      <c r="G17" s="281"/>
      <c r="H17" s="281"/>
      <c r="I17" s="282"/>
      <c r="J17" s="281"/>
      <c r="K17" s="281"/>
      <c r="L17" s="281"/>
      <c r="M17" s="281"/>
      <c r="N17" s="281"/>
      <c r="O17" s="232"/>
      <c r="P17" s="232"/>
    </row>
    <row r="18" spans="1:16" x14ac:dyDescent="0.35">
      <c r="A18" s="231"/>
      <c r="B18" s="280"/>
      <c r="C18" s="234"/>
      <c r="D18" s="234"/>
      <c r="E18" s="284">
        <f>Descripción!C16</f>
        <v>0</v>
      </c>
      <c r="F18" s="281"/>
      <c r="G18" s="281"/>
      <c r="H18" s="281"/>
      <c r="I18" s="282"/>
      <c r="J18" s="281"/>
      <c r="K18" s="281"/>
      <c r="L18" s="281"/>
      <c r="M18" s="281"/>
      <c r="N18" s="281"/>
      <c r="O18" s="232"/>
      <c r="P18" s="232"/>
    </row>
    <row r="19" spans="1:16" x14ac:dyDescent="0.35">
      <c r="A19" s="231"/>
      <c r="B19" s="235" t="s">
        <v>6</v>
      </c>
      <c r="C19" s="234"/>
      <c r="D19" s="234"/>
      <c r="E19" s="237">
        <f>Descripción!C9</f>
        <v>0</v>
      </c>
      <c r="F19" s="237"/>
      <c r="G19" s="237"/>
      <c r="H19" s="237"/>
      <c r="I19" s="237"/>
      <c r="J19" s="237"/>
      <c r="K19" s="237"/>
      <c r="L19" s="237"/>
      <c r="M19" s="237"/>
      <c r="N19" s="237"/>
      <c r="O19" s="232"/>
      <c r="P19" s="232"/>
    </row>
    <row r="20" spans="1:16" x14ac:dyDescent="0.35">
      <c r="A20" s="231"/>
      <c r="B20" s="235" t="s">
        <v>539</v>
      </c>
      <c r="C20" s="234"/>
      <c r="D20" s="234"/>
      <c r="E20" s="238" t="s">
        <v>540</v>
      </c>
      <c r="F20" s="237"/>
      <c r="G20" s="237"/>
      <c r="H20" s="237"/>
      <c r="I20" s="237"/>
      <c r="J20" s="237"/>
      <c r="K20" s="237"/>
      <c r="L20" s="237"/>
      <c r="M20" s="237"/>
      <c r="N20" s="237"/>
      <c r="O20" s="232"/>
      <c r="P20" s="232"/>
    </row>
    <row r="21" spans="1:16" x14ac:dyDescent="0.35">
      <c r="A21" s="231"/>
      <c r="B21" s="235" t="s">
        <v>13</v>
      </c>
      <c r="C21" s="234"/>
      <c r="D21" s="234"/>
      <c r="E21" s="284" t="str">
        <f>Descripción!C19</f>
        <v>XXX</v>
      </c>
      <c r="F21" s="236">
        <f>Descripción!C18</f>
        <v>0</v>
      </c>
      <c r="G21" s="237"/>
      <c r="H21" s="237"/>
      <c r="I21" s="237"/>
      <c r="J21" s="237"/>
      <c r="K21" s="237"/>
      <c r="L21" s="237"/>
      <c r="M21" s="237"/>
      <c r="N21" s="237"/>
      <c r="O21" s="232"/>
      <c r="P21" s="232"/>
    </row>
    <row r="22" spans="1:16" x14ac:dyDescent="0.35">
      <c r="A22" s="231"/>
      <c r="B22" s="235" t="s">
        <v>541</v>
      </c>
      <c r="C22" s="234"/>
      <c r="D22" s="234"/>
      <c r="E22" s="236">
        <f>Descripción!C20</f>
        <v>0</v>
      </c>
      <c r="F22" s="237"/>
      <c r="G22" s="237"/>
      <c r="H22" s="237"/>
      <c r="I22" s="237"/>
      <c r="J22" s="237"/>
      <c r="K22" s="237"/>
      <c r="L22" s="237"/>
      <c r="M22" s="237"/>
      <c r="N22" s="237"/>
      <c r="O22" s="232"/>
      <c r="P22" s="232"/>
    </row>
    <row r="23" spans="1:16" x14ac:dyDescent="0.35">
      <c r="A23" s="231"/>
      <c r="B23" s="235" t="s">
        <v>18</v>
      </c>
      <c r="C23" s="234"/>
      <c r="D23" s="234"/>
      <c r="E23" s="236">
        <f>Descripción!C21</f>
        <v>0</v>
      </c>
      <c r="F23" s="237"/>
      <c r="G23" s="237"/>
      <c r="H23" s="237"/>
      <c r="I23" s="237"/>
      <c r="J23" s="237"/>
      <c r="K23" s="237"/>
      <c r="L23" s="237"/>
      <c r="M23" s="237"/>
      <c r="N23" s="237"/>
      <c r="O23" s="232"/>
      <c r="P23" s="232"/>
    </row>
    <row r="24" spans="1:16" x14ac:dyDescent="0.35">
      <c r="A24" s="231"/>
      <c r="B24" s="235" t="s">
        <v>20</v>
      </c>
      <c r="C24" s="234"/>
      <c r="D24" s="234"/>
      <c r="E24" s="236">
        <f>Descripción!C22</f>
        <v>0</v>
      </c>
      <c r="F24" s="237"/>
      <c r="G24" s="237"/>
      <c r="H24" s="237"/>
      <c r="I24" s="237"/>
      <c r="J24" s="237"/>
      <c r="K24" s="237"/>
      <c r="L24" s="237"/>
      <c r="M24" s="237"/>
      <c r="N24" s="237"/>
      <c r="O24" s="232"/>
      <c r="P24" s="232"/>
    </row>
    <row r="25" spans="1:16" x14ac:dyDescent="0.35">
      <c r="A25" s="231"/>
      <c r="B25" s="235" t="s">
        <v>22</v>
      </c>
      <c r="C25" s="234"/>
      <c r="D25" s="234"/>
      <c r="E25" s="284">
        <f>Descripción!C23</f>
        <v>0</v>
      </c>
      <c r="F25" s="237"/>
      <c r="G25" s="237"/>
      <c r="H25" s="237"/>
      <c r="I25" s="237"/>
      <c r="J25" s="237"/>
      <c r="K25" s="237"/>
      <c r="L25" s="237"/>
      <c r="M25" s="237"/>
      <c r="N25" s="237"/>
      <c r="O25" s="232"/>
      <c r="P25" s="232"/>
    </row>
    <row r="26" spans="1:16" x14ac:dyDescent="0.35">
      <c r="A26" s="231"/>
      <c r="B26" s="235" t="s">
        <v>24</v>
      </c>
      <c r="C26" s="234"/>
      <c r="D26" s="234"/>
      <c r="E26" s="284">
        <f>Descripción!C24</f>
        <v>0</v>
      </c>
      <c r="F26" s="237"/>
      <c r="G26" s="237"/>
      <c r="H26" s="237"/>
      <c r="I26" s="237"/>
      <c r="J26" s="237"/>
      <c r="K26" s="237"/>
      <c r="L26" s="237"/>
      <c r="M26" s="237"/>
      <c r="N26" s="237"/>
      <c r="O26" s="232"/>
      <c r="P26" s="232"/>
    </row>
    <row r="27" spans="1:16" x14ac:dyDescent="0.35">
      <c r="A27" s="231"/>
      <c r="B27" s="235" t="s">
        <v>542</v>
      </c>
      <c r="C27" s="234"/>
      <c r="D27" s="234"/>
      <c r="E27" s="285">
        <f>Descripción!C17</f>
        <v>0</v>
      </c>
      <c r="F27" s="237"/>
      <c r="G27" s="237"/>
      <c r="H27" s="237"/>
      <c r="I27" s="237"/>
      <c r="J27" s="237"/>
      <c r="K27" s="237"/>
      <c r="L27" s="237"/>
      <c r="M27" s="237"/>
      <c r="N27" s="237"/>
      <c r="O27" s="232"/>
      <c r="P27" s="232"/>
    </row>
    <row r="28" spans="1:16" x14ac:dyDescent="0.35">
      <c r="A28" s="234"/>
      <c r="B28" s="235" t="s">
        <v>543</v>
      </c>
      <c r="C28" s="234"/>
      <c r="D28" s="234"/>
      <c r="E28" s="236">
        <f>Descripción!C28</f>
        <v>0</v>
      </c>
      <c r="F28" s="237"/>
      <c r="G28" s="237"/>
      <c r="H28" s="237"/>
      <c r="I28" s="237"/>
      <c r="J28" s="237"/>
      <c r="K28" s="237"/>
      <c r="L28" s="237"/>
      <c r="M28" s="237"/>
      <c r="N28" s="237"/>
      <c r="O28" s="232"/>
      <c r="P28" s="232"/>
    </row>
    <row r="29" spans="1:16" x14ac:dyDescent="0.35">
      <c r="A29" s="231"/>
      <c r="B29" s="231"/>
      <c r="C29" s="231"/>
      <c r="D29" s="231"/>
      <c r="E29" s="231"/>
      <c r="F29" s="231"/>
      <c r="G29" s="231"/>
      <c r="H29" s="231"/>
      <c r="I29" s="231"/>
      <c r="J29" s="231"/>
      <c r="K29" s="231"/>
      <c r="L29" s="231"/>
      <c r="M29" s="231"/>
      <c r="N29" s="231"/>
      <c r="O29" s="232"/>
      <c r="P29" s="232"/>
    </row>
    <row r="30" spans="1:16" x14ac:dyDescent="0.35">
      <c r="A30" s="231"/>
      <c r="B30" s="231"/>
      <c r="C30" s="231"/>
      <c r="D30" s="231"/>
      <c r="E30" s="231"/>
      <c r="F30" s="231"/>
      <c r="G30" s="231"/>
      <c r="H30" s="231"/>
      <c r="I30" s="231"/>
      <c r="J30" s="231"/>
      <c r="K30" s="231"/>
      <c r="L30" s="231"/>
      <c r="M30" s="231"/>
      <c r="N30" s="231"/>
      <c r="O30" s="232"/>
      <c r="P30" s="232"/>
    </row>
    <row r="31" spans="1:16" ht="15" customHeight="1" x14ac:dyDescent="0.35">
      <c r="A31" s="231"/>
      <c r="B31" s="333" t="s">
        <v>791</v>
      </c>
      <c r="C31" s="333"/>
      <c r="D31" s="333"/>
      <c r="E31" s="333"/>
      <c r="F31" s="333"/>
      <c r="G31" s="333"/>
      <c r="H31" s="333"/>
      <c r="I31" s="333"/>
      <c r="J31" s="333"/>
      <c r="K31" s="333"/>
      <c r="L31" s="333"/>
      <c r="M31" s="333"/>
      <c r="N31" s="333"/>
      <c r="O31" s="232"/>
      <c r="P31" s="232"/>
    </row>
    <row r="32" spans="1:16" x14ac:dyDescent="0.35">
      <c r="A32" s="231"/>
      <c r="B32" s="333"/>
      <c r="C32" s="333"/>
      <c r="D32" s="333"/>
      <c r="E32" s="333"/>
      <c r="F32" s="333"/>
      <c r="G32" s="333"/>
      <c r="H32" s="333"/>
      <c r="I32" s="333"/>
      <c r="J32" s="333"/>
      <c r="K32" s="333"/>
      <c r="L32" s="333"/>
      <c r="M32" s="333"/>
      <c r="N32" s="333"/>
      <c r="O32" s="232"/>
      <c r="P32" s="232"/>
    </row>
    <row r="33" spans="1:16" x14ac:dyDescent="0.35">
      <c r="A33" s="231"/>
      <c r="B33" s="333"/>
      <c r="C33" s="333"/>
      <c r="D33" s="333"/>
      <c r="E33" s="333"/>
      <c r="F33" s="333"/>
      <c r="G33" s="333"/>
      <c r="H33" s="333"/>
      <c r="I33" s="333"/>
      <c r="J33" s="333"/>
      <c r="K33" s="333"/>
      <c r="L33" s="333"/>
      <c r="M33" s="333"/>
      <c r="N33" s="333"/>
      <c r="O33" s="232"/>
      <c r="P33" s="232"/>
    </row>
    <row r="34" spans="1:16" x14ac:dyDescent="0.35">
      <c r="A34" s="231"/>
      <c r="B34" s="333"/>
      <c r="C34" s="333"/>
      <c r="D34" s="333"/>
      <c r="E34" s="333"/>
      <c r="F34" s="333"/>
      <c r="G34" s="333"/>
      <c r="H34" s="333"/>
      <c r="I34" s="333"/>
      <c r="J34" s="333"/>
      <c r="K34" s="333"/>
      <c r="L34" s="333"/>
      <c r="M34" s="333"/>
      <c r="N34" s="333"/>
      <c r="O34" s="232"/>
      <c r="P34" s="232"/>
    </row>
    <row r="35" spans="1:16" x14ac:dyDescent="0.35">
      <c r="A35" s="231"/>
      <c r="B35" s="333"/>
      <c r="C35" s="333"/>
      <c r="D35" s="333"/>
      <c r="E35" s="333"/>
      <c r="F35" s="333"/>
      <c r="G35" s="333"/>
      <c r="H35" s="333"/>
      <c r="I35" s="333"/>
      <c r="J35" s="333"/>
      <c r="K35" s="333"/>
      <c r="L35" s="333"/>
      <c r="M35" s="333"/>
      <c r="N35" s="333"/>
      <c r="O35" s="232"/>
      <c r="P35" s="232"/>
    </row>
    <row r="36" spans="1:16" x14ac:dyDescent="0.35">
      <c r="A36" s="231"/>
      <c r="B36" s="333"/>
      <c r="C36" s="333"/>
      <c r="D36" s="333"/>
      <c r="E36" s="333"/>
      <c r="F36" s="333"/>
      <c r="G36" s="333"/>
      <c r="H36" s="333"/>
      <c r="I36" s="333"/>
      <c r="J36" s="333"/>
      <c r="K36" s="333"/>
      <c r="L36" s="333"/>
      <c r="M36" s="333"/>
      <c r="N36" s="333"/>
      <c r="O36" s="232"/>
      <c r="P36" s="232"/>
    </row>
    <row r="37" spans="1:16" ht="15" thickBot="1" x14ac:dyDescent="0.4">
      <c r="A37" s="231"/>
      <c r="B37" s="231"/>
      <c r="C37" s="231"/>
      <c r="D37" s="231"/>
      <c r="E37" s="231"/>
      <c r="F37" s="231"/>
      <c r="G37" s="231"/>
      <c r="H37" s="231"/>
      <c r="I37" s="231"/>
      <c r="J37" s="231"/>
      <c r="K37" s="231"/>
      <c r="L37" s="231"/>
      <c r="M37" s="231"/>
      <c r="N37" s="231"/>
      <c r="O37" s="232"/>
      <c r="P37" s="232"/>
    </row>
    <row r="38" spans="1:16" ht="16" customHeight="1" thickBot="1" x14ac:dyDescent="0.4">
      <c r="A38" s="231"/>
      <c r="B38" s="189"/>
      <c r="C38" s="345" t="s">
        <v>792</v>
      </c>
      <c r="D38" s="345"/>
      <c r="E38" s="345"/>
      <c r="F38" s="345"/>
      <c r="G38" s="345"/>
      <c r="H38" s="345"/>
      <c r="I38" s="345"/>
      <c r="J38" s="345"/>
      <c r="K38" s="345"/>
      <c r="L38" s="345"/>
      <c r="M38" s="345"/>
      <c r="N38" s="345"/>
      <c r="O38" s="232"/>
      <c r="P38" s="232"/>
    </row>
    <row r="39" spans="1:16" ht="16" customHeight="1" x14ac:dyDescent="0.35">
      <c r="A39" s="231"/>
      <c r="B39" s="231"/>
      <c r="C39" s="345"/>
      <c r="D39" s="345"/>
      <c r="E39" s="345"/>
      <c r="F39" s="345"/>
      <c r="G39" s="345"/>
      <c r="H39" s="345"/>
      <c r="I39" s="345"/>
      <c r="J39" s="345"/>
      <c r="K39" s="345"/>
      <c r="L39" s="345"/>
      <c r="M39" s="345"/>
      <c r="N39" s="345"/>
      <c r="O39" s="232"/>
      <c r="P39" s="232"/>
    </row>
    <row r="40" spans="1:16" ht="16" customHeight="1" thickBot="1" x14ac:dyDescent="0.4">
      <c r="A40" s="231"/>
      <c r="B40" s="231"/>
      <c r="C40" s="231"/>
      <c r="D40" s="231"/>
      <c r="E40" s="231"/>
      <c r="F40" s="231"/>
      <c r="G40" s="231"/>
      <c r="H40" s="231"/>
      <c r="I40" s="231"/>
      <c r="J40" s="231"/>
      <c r="K40" s="231"/>
      <c r="L40" s="231"/>
      <c r="M40" s="231"/>
      <c r="N40" s="231"/>
      <c r="O40" s="232"/>
      <c r="P40" s="232"/>
    </row>
    <row r="41" spans="1:16" ht="16" customHeight="1" thickBot="1" x14ac:dyDescent="0.4">
      <c r="A41" s="231"/>
      <c r="B41" s="190"/>
      <c r="C41" s="345" t="s">
        <v>546</v>
      </c>
      <c r="D41" s="345"/>
      <c r="E41" s="345"/>
      <c r="F41" s="345"/>
      <c r="G41" s="345"/>
      <c r="H41" s="345"/>
      <c r="I41" s="345"/>
      <c r="J41" s="345"/>
      <c r="K41" s="345"/>
      <c r="L41" s="345"/>
      <c r="M41" s="345"/>
      <c r="N41" s="345"/>
      <c r="O41" s="232"/>
      <c r="P41" s="232"/>
    </row>
    <row r="42" spans="1:16" x14ac:dyDescent="0.35">
      <c r="A42" s="231"/>
      <c r="B42" s="231"/>
      <c r="C42" s="345"/>
      <c r="D42" s="345"/>
      <c r="E42" s="345"/>
      <c r="F42" s="345"/>
      <c r="G42" s="345"/>
      <c r="H42" s="345"/>
      <c r="I42" s="345"/>
      <c r="J42" s="345"/>
      <c r="K42" s="345"/>
      <c r="L42" s="345"/>
      <c r="M42" s="345"/>
      <c r="N42" s="345"/>
      <c r="O42" s="232"/>
      <c r="P42" s="232"/>
    </row>
    <row r="43" spans="1:16" ht="15" thickBot="1" x14ac:dyDescent="0.4">
      <c r="A43" s="231"/>
      <c r="B43" s="231"/>
      <c r="C43" s="231"/>
      <c r="D43" s="231"/>
      <c r="E43" s="231"/>
      <c r="F43" s="231"/>
      <c r="G43" s="231"/>
      <c r="H43" s="231"/>
      <c r="I43" s="231"/>
      <c r="J43" s="231"/>
      <c r="K43" s="231"/>
      <c r="L43" s="231"/>
      <c r="M43" s="231"/>
      <c r="N43" s="231"/>
      <c r="O43" s="232"/>
      <c r="P43" s="232"/>
    </row>
    <row r="44" spans="1:16" ht="15" thickBot="1" x14ac:dyDescent="0.4">
      <c r="A44" s="231"/>
      <c r="B44" s="191"/>
      <c r="C44" s="345" t="s">
        <v>547</v>
      </c>
      <c r="D44" s="345"/>
      <c r="E44" s="345"/>
      <c r="F44" s="345"/>
      <c r="G44" s="345"/>
      <c r="H44" s="345"/>
      <c r="I44" s="345"/>
      <c r="J44" s="345"/>
      <c r="K44" s="345"/>
      <c r="L44" s="345"/>
      <c r="M44" s="345"/>
      <c r="N44" s="345"/>
      <c r="O44" s="232"/>
      <c r="P44" s="232"/>
    </row>
    <row r="45" spans="1:16" x14ac:dyDescent="0.35">
      <c r="A45" s="231"/>
      <c r="B45" s="231"/>
      <c r="C45" s="345"/>
      <c r="D45" s="345"/>
      <c r="E45" s="345"/>
      <c r="F45" s="345"/>
      <c r="G45" s="345"/>
      <c r="H45" s="345"/>
      <c r="I45" s="345"/>
      <c r="J45" s="345"/>
      <c r="K45" s="345"/>
      <c r="L45" s="345"/>
      <c r="M45" s="345"/>
      <c r="N45" s="345"/>
      <c r="O45" s="232"/>
      <c r="P45" s="232"/>
    </row>
    <row r="46" spans="1:16" ht="15" thickBot="1" x14ac:dyDescent="0.4">
      <c r="A46" s="231"/>
      <c r="B46" s="231"/>
      <c r="C46" s="231"/>
      <c r="D46" s="231"/>
      <c r="E46" s="231"/>
      <c r="F46" s="231"/>
      <c r="G46" s="231"/>
      <c r="H46" s="231"/>
      <c r="I46" s="231"/>
      <c r="J46" s="231"/>
      <c r="K46" s="231"/>
      <c r="L46" s="231"/>
      <c r="M46" s="231"/>
      <c r="N46" s="231"/>
      <c r="O46" s="232"/>
      <c r="P46" s="232"/>
    </row>
    <row r="47" spans="1:16" ht="15" thickBot="1" x14ac:dyDescent="0.4">
      <c r="A47" s="231"/>
      <c r="B47" s="192"/>
      <c r="C47" s="346" t="s">
        <v>548</v>
      </c>
      <c r="D47" s="346"/>
      <c r="E47" s="346"/>
      <c r="F47" s="346"/>
      <c r="G47" s="346"/>
      <c r="H47" s="346"/>
      <c r="I47" s="346"/>
      <c r="J47" s="346"/>
      <c r="K47" s="346"/>
      <c r="L47" s="346"/>
      <c r="M47" s="346"/>
      <c r="N47" s="346"/>
      <c r="O47" s="232"/>
      <c r="P47" s="232"/>
    </row>
    <row r="48" spans="1:16" x14ac:dyDescent="0.35">
      <c r="A48" s="231"/>
      <c r="B48" s="231"/>
      <c r="C48" s="346"/>
      <c r="D48" s="346"/>
      <c r="E48" s="346"/>
      <c r="F48" s="346"/>
      <c r="G48" s="346"/>
      <c r="H48" s="346"/>
      <c r="I48" s="346"/>
      <c r="J48" s="346"/>
      <c r="K48" s="346"/>
      <c r="L48" s="346"/>
      <c r="M48" s="346"/>
      <c r="N48" s="346"/>
      <c r="O48" s="232"/>
      <c r="P48" s="232"/>
    </row>
    <row r="49" spans="1:22" ht="15.5" x14ac:dyDescent="0.35">
      <c r="A49" s="232"/>
      <c r="B49" s="240"/>
      <c r="C49" s="232"/>
      <c r="D49" s="232"/>
      <c r="E49" s="232"/>
      <c r="F49" s="232"/>
      <c r="G49" s="232"/>
      <c r="H49" s="232"/>
      <c r="I49" s="232"/>
      <c r="J49" s="232"/>
      <c r="K49" s="232"/>
      <c r="L49" s="232"/>
      <c r="M49" s="232"/>
      <c r="N49" s="232"/>
      <c r="O49" s="232"/>
      <c r="P49" s="232"/>
    </row>
    <row r="50" spans="1:22" ht="15.5" x14ac:dyDescent="0.35">
      <c r="A50" s="232"/>
      <c r="B50" s="220" t="s">
        <v>549</v>
      </c>
      <c r="C50" s="220"/>
      <c r="D50" s="221"/>
      <c r="E50" s="221"/>
      <c r="F50" s="221"/>
      <c r="G50" s="221"/>
      <c r="H50" s="221"/>
      <c r="I50" s="221"/>
      <c r="J50" s="221"/>
      <c r="K50" s="221"/>
      <c r="L50" s="221"/>
      <c r="M50" s="221"/>
      <c r="N50" s="221"/>
      <c r="O50" s="221"/>
      <c r="P50" s="232"/>
    </row>
    <row r="51" spans="1:22" x14ac:dyDescent="0.35">
      <c r="A51" s="232"/>
      <c r="B51" s="232"/>
      <c r="C51" s="232"/>
      <c r="D51" s="232"/>
      <c r="E51" s="232"/>
      <c r="F51" s="232"/>
      <c r="G51" s="232"/>
      <c r="H51" s="232"/>
      <c r="I51" s="232"/>
      <c r="J51" s="232"/>
      <c r="K51" s="232"/>
      <c r="L51" s="232"/>
      <c r="M51" s="232"/>
      <c r="N51" s="232"/>
      <c r="O51" s="232"/>
      <c r="P51" s="232"/>
      <c r="Q51" s="193" t="s">
        <v>550</v>
      </c>
      <c r="R51" s="193"/>
      <c r="S51" s="193"/>
      <c r="T51" s="193"/>
      <c r="U51" s="193"/>
      <c r="V51" s="193"/>
    </row>
    <row r="52" spans="1:22" ht="15.5" x14ac:dyDescent="0.35">
      <c r="A52" s="232"/>
      <c r="B52" s="242" t="s">
        <v>384</v>
      </c>
      <c r="C52" s="232"/>
      <c r="D52" s="232"/>
      <c r="E52" s="232"/>
      <c r="F52" s="232"/>
      <c r="G52" s="232"/>
      <c r="H52" s="232"/>
      <c r="I52" s="232"/>
      <c r="J52" s="232"/>
      <c r="K52" s="232"/>
      <c r="L52" s="232"/>
      <c r="M52" s="232"/>
      <c r="N52" s="232"/>
      <c r="O52" s="232"/>
      <c r="P52" s="232"/>
    </row>
    <row r="53" spans="1:22" ht="15" thickBot="1" x14ac:dyDescent="0.4">
      <c r="A53" s="232"/>
      <c r="B53" s="232"/>
      <c r="C53" s="232"/>
      <c r="D53" s="232"/>
      <c r="E53" s="232"/>
      <c r="F53" s="232"/>
      <c r="G53" s="232"/>
      <c r="H53" s="232"/>
      <c r="I53" s="232"/>
      <c r="J53" s="232"/>
      <c r="K53" s="232"/>
      <c r="L53" s="232"/>
      <c r="M53" s="232"/>
      <c r="N53" s="232"/>
      <c r="O53" s="232"/>
      <c r="P53" s="232"/>
    </row>
    <row r="54" spans="1:22" ht="15" thickBot="1" x14ac:dyDescent="0.4">
      <c r="A54" s="232"/>
      <c r="B54" s="232" t="s">
        <v>385</v>
      </c>
      <c r="C54" s="232"/>
      <c r="D54" s="232"/>
      <c r="E54" s="324" t="e">
        <f>'Resultados 3'!E4</f>
        <v>#DIV/0!</v>
      </c>
      <c r="F54" s="325"/>
      <c r="G54" s="325"/>
      <c r="H54" s="325"/>
      <c r="I54" s="325"/>
      <c r="J54" s="325"/>
      <c r="K54" s="325"/>
      <c r="L54" s="325"/>
      <c r="M54" s="325"/>
      <c r="N54" s="325"/>
      <c r="O54" s="326"/>
      <c r="P54" s="232"/>
    </row>
    <row r="55" spans="1:22" x14ac:dyDescent="0.35">
      <c r="A55" s="232"/>
      <c r="B55" s="232"/>
      <c r="C55" s="232"/>
      <c r="D55" s="232"/>
      <c r="E55" s="232"/>
      <c r="F55" s="232"/>
      <c r="G55" s="232"/>
      <c r="H55" s="232"/>
      <c r="I55" s="232"/>
      <c r="J55" s="232"/>
      <c r="K55" s="232"/>
      <c r="L55" s="232"/>
      <c r="M55" s="232"/>
      <c r="N55" s="232"/>
      <c r="O55" s="232"/>
      <c r="P55" s="232"/>
    </row>
    <row r="56" spans="1:22" x14ac:dyDescent="0.35">
      <c r="A56" s="232"/>
      <c r="B56" s="243" t="s">
        <v>386</v>
      </c>
      <c r="C56" s="232"/>
      <c r="D56" s="232"/>
      <c r="E56" s="232"/>
      <c r="F56" s="232"/>
      <c r="G56" s="232"/>
      <c r="H56" s="232"/>
      <c r="I56" s="232"/>
      <c r="J56" s="232"/>
      <c r="K56" s="232"/>
      <c r="L56" s="232"/>
      <c r="M56" s="232"/>
      <c r="N56" s="232"/>
      <c r="O56" s="232"/>
      <c r="P56" s="232"/>
    </row>
    <row r="57" spans="1:22" ht="15" thickBot="1" x14ac:dyDescent="0.4">
      <c r="A57" s="232"/>
      <c r="B57" s="232"/>
      <c r="C57" s="232"/>
      <c r="D57" s="232"/>
      <c r="E57" s="232"/>
      <c r="F57" s="232"/>
      <c r="G57" s="232"/>
      <c r="H57" s="232"/>
      <c r="I57" s="232"/>
      <c r="J57" s="232"/>
      <c r="K57" s="232"/>
      <c r="L57" s="232"/>
      <c r="M57" s="232"/>
      <c r="N57" s="232"/>
      <c r="O57" s="232"/>
      <c r="P57" s="232"/>
    </row>
    <row r="58" spans="1:22" ht="15" thickBot="1" x14ac:dyDescent="0.4">
      <c r="A58" s="232"/>
      <c r="B58" s="232" t="s">
        <v>385</v>
      </c>
      <c r="C58" s="232"/>
      <c r="D58" s="232"/>
      <c r="E58" s="324" t="e">
        <f>'Resultados 3'!E5</f>
        <v>#DIV/0!</v>
      </c>
      <c r="F58" s="325"/>
      <c r="G58" s="325"/>
      <c r="H58" s="325"/>
      <c r="I58" s="325"/>
      <c r="J58" s="325"/>
      <c r="K58" s="325"/>
      <c r="L58" s="325"/>
      <c r="M58" s="325"/>
      <c r="N58" s="325"/>
      <c r="O58" s="326"/>
      <c r="P58" s="241"/>
    </row>
    <row r="59" spans="1:22" ht="15" thickBot="1" x14ac:dyDescent="0.4">
      <c r="A59" s="232"/>
      <c r="B59" s="232"/>
      <c r="C59" s="232"/>
      <c r="D59" s="232"/>
      <c r="E59" s="232"/>
      <c r="F59" s="232"/>
      <c r="G59" s="232"/>
      <c r="H59" s="232"/>
      <c r="I59" s="232"/>
      <c r="J59" s="232"/>
      <c r="K59" s="232"/>
      <c r="L59" s="232"/>
      <c r="M59" s="232"/>
      <c r="N59" s="232"/>
      <c r="O59" s="232"/>
      <c r="P59" s="232"/>
    </row>
    <row r="60" spans="1:22" ht="15" thickBot="1" x14ac:dyDescent="0.4">
      <c r="A60" s="232"/>
      <c r="B60" s="232" t="s">
        <v>551</v>
      </c>
      <c r="C60" s="232"/>
      <c r="D60" s="232"/>
      <c r="E60" s="232"/>
      <c r="F60" s="232"/>
      <c r="G60" s="232"/>
      <c r="H60" s="232"/>
      <c r="I60" s="232"/>
      <c r="J60" s="232" t="e">
        <f>'Instalaciones 3'!E26</f>
        <v>#DIV/0!</v>
      </c>
      <c r="K60" s="232" t="s">
        <v>552</v>
      </c>
      <c r="L60" s="232"/>
      <c r="M60" s="232"/>
      <c r="N60" s="232"/>
      <c r="O60" s="202" t="e">
        <f>'Instalaciones 3'!G28</f>
        <v>#DIV/0!</v>
      </c>
      <c r="P60" s="232"/>
      <c r="Q60" s="193" t="s">
        <v>553</v>
      </c>
      <c r="R60" s="193"/>
      <c r="S60" s="193"/>
      <c r="T60" s="193"/>
      <c r="U60" s="193"/>
      <c r="V60" s="193"/>
    </row>
    <row r="61" spans="1:22" x14ac:dyDescent="0.35">
      <c r="A61" s="232"/>
      <c r="B61" s="232"/>
      <c r="C61" s="232"/>
      <c r="D61" s="232"/>
      <c r="E61" s="232"/>
      <c r="F61" s="232"/>
      <c r="G61" s="232"/>
      <c r="H61" s="232"/>
      <c r="I61" s="232"/>
      <c r="J61" s="232"/>
      <c r="K61" s="232"/>
      <c r="L61" s="232"/>
      <c r="M61" s="232"/>
      <c r="N61" s="232"/>
      <c r="O61" s="232"/>
      <c r="P61" s="232"/>
    </row>
    <row r="62" spans="1:22" x14ac:dyDescent="0.35">
      <c r="A62" s="232"/>
      <c r="B62" s="232"/>
      <c r="C62" s="232"/>
      <c r="D62" s="232"/>
      <c r="E62" s="232"/>
      <c r="F62" s="232"/>
      <c r="G62" s="232"/>
      <c r="H62" s="232"/>
      <c r="I62" s="232"/>
      <c r="J62" s="232"/>
      <c r="K62" s="232"/>
      <c r="L62" s="232"/>
      <c r="M62" s="232"/>
      <c r="N62" s="232"/>
      <c r="O62" s="232"/>
      <c r="P62" s="232"/>
    </row>
    <row r="63" spans="1:22" x14ac:dyDescent="0.35">
      <c r="A63" s="232"/>
      <c r="B63" s="232"/>
      <c r="C63" s="244" t="s">
        <v>554</v>
      </c>
      <c r="D63" s="232"/>
      <c r="E63" s="232"/>
      <c r="F63" s="232"/>
      <c r="G63" s="232"/>
      <c r="H63" s="232"/>
      <c r="I63" s="232"/>
      <c r="J63" s="232"/>
      <c r="K63" s="232"/>
      <c r="L63" s="232"/>
      <c r="M63" s="232"/>
      <c r="N63" s="232"/>
      <c r="O63" s="232"/>
      <c r="P63" s="232"/>
    </row>
    <row r="64" spans="1:22" x14ac:dyDescent="0.35">
      <c r="A64" s="232"/>
      <c r="B64" s="232"/>
      <c r="C64" s="232"/>
      <c r="D64" s="232"/>
      <c r="E64" s="232"/>
      <c r="F64" s="232"/>
      <c r="G64" s="232"/>
      <c r="H64" s="232"/>
      <c r="I64" s="232"/>
      <c r="J64" s="232"/>
      <c r="K64" s="232"/>
      <c r="L64" s="232"/>
      <c r="M64" s="232"/>
      <c r="N64" s="232"/>
      <c r="O64" s="232"/>
      <c r="P64" s="232"/>
    </row>
    <row r="65" spans="1:16" x14ac:dyDescent="0.35">
      <c r="A65" s="232"/>
      <c r="B65" s="232"/>
      <c r="C65" s="323" t="s">
        <v>793</v>
      </c>
      <c r="D65" s="323"/>
      <c r="E65" s="323"/>
      <c r="F65" s="323"/>
      <c r="G65" s="323"/>
      <c r="H65" s="323"/>
      <c r="I65" s="323"/>
      <c r="J65" s="323"/>
      <c r="K65" s="323"/>
      <c r="L65" s="323"/>
      <c r="M65" s="323"/>
      <c r="N65" s="323"/>
      <c r="O65" s="323"/>
      <c r="P65" s="232"/>
    </row>
    <row r="66" spans="1:16" x14ac:dyDescent="0.35">
      <c r="A66" s="232"/>
      <c r="B66" s="232"/>
      <c r="C66" s="323"/>
      <c r="D66" s="323"/>
      <c r="E66" s="323"/>
      <c r="F66" s="323"/>
      <c r="G66" s="323"/>
      <c r="H66" s="323"/>
      <c r="I66" s="323"/>
      <c r="J66" s="323"/>
      <c r="K66" s="323"/>
      <c r="L66" s="323"/>
      <c r="M66" s="323"/>
      <c r="N66" s="323"/>
      <c r="O66" s="323"/>
      <c r="P66" s="232"/>
    </row>
    <row r="67" spans="1:16" x14ac:dyDescent="0.35">
      <c r="A67" s="232"/>
      <c r="B67" s="232"/>
      <c r="C67" s="323"/>
      <c r="D67" s="323"/>
      <c r="E67" s="323"/>
      <c r="F67" s="323"/>
      <c r="G67" s="323"/>
      <c r="H67" s="323"/>
      <c r="I67" s="323"/>
      <c r="J67" s="323"/>
      <c r="K67" s="323"/>
      <c r="L67" s="323"/>
      <c r="M67" s="323"/>
      <c r="N67" s="323"/>
      <c r="O67" s="323"/>
      <c r="P67" s="232"/>
    </row>
    <row r="68" spans="1:16" x14ac:dyDescent="0.35">
      <c r="A68" s="232"/>
      <c r="B68" s="232"/>
      <c r="C68" s="323"/>
      <c r="D68" s="323"/>
      <c r="E68" s="323"/>
      <c r="F68" s="323"/>
      <c r="G68" s="323"/>
      <c r="H68" s="323"/>
      <c r="I68" s="323"/>
      <c r="J68" s="323"/>
      <c r="K68" s="323"/>
      <c r="L68" s="323"/>
      <c r="M68" s="323"/>
      <c r="N68" s="323"/>
      <c r="O68" s="323"/>
      <c r="P68" s="232"/>
    </row>
    <row r="69" spans="1:16" x14ac:dyDescent="0.35">
      <c r="A69" s="232"/>
      <c r="B69" s="232"/>
      <c r="C69" s="323"/>
      <c r="D69" s="323"/>
      <c r="E69" s="323"/>
      <c r="F69" s="323"/>
      <c r="G69" s="323"/>
      <c r="H69" s="323"/>
      <c r="I69" s="323"/>
      <c r="J69" s="323"/>
      <c r="K69" s="323"/>
      <c r="L69" s="323"/>
      <c r="M69" s="323"/>
      <c r="N69" s="323"/>
      <c r="O69" s="323"/>
      <c r="P69" s="232"/>
    </row>
    <row r="70" spans="1:16" x14ac:dyDescent="0.35">
      <c r="A70" s="232"/>
      <c r="B70" s="232"/>
      <c r="C70" s="232"/>
      <c r="D70" s="232"/>
      <c r="E70" s="232"/>
      <c r="F70" s="232"/>
      <c r="G70" s="232"/>
      <c r="H70" s="232"/>
      <c r="I70" s="232"/>
      <c r="J70" s="232"/>
      <c r="K70" s="232"/>
      <c r="L70" s="232"/>
      <c r="M70" s="232"/>
      <c r="N70" s="232"/>
      <c r="O70" s="232"/>
      <c r="P70" s="232"/>
    </row>
    <row r="71" spans="1:16" x14ac:dyDescent="0.35">
      <c r="A71" s="232"/>
      <c r="B71" s="232" t="s">
        <v>556</v>
      </c>
      <c r="C71" s="232"/>
      <c r="D71" s="232"/>
      <c r="E71" s="232"/>
      <c r="F71" s="232"/>
      <c r="G71" s="232"/>
      <c r="H71" s="232"/>
      <c r="I71" s="232"/>
      <c r="J71" s="232">
        <f>Clínica!F31</f>
        <v>0</v>
      </c>
      <c r="K71" s="232" t="s">
        <v>557</v>
      </c>
      <c r="L71" s="232"/>
      <c r="M71" s="232"/>
      <c r="N71" s="232"/>
      <c r="O71" s="245"/>
      <c r="P71" s="232"/>
    </row>
    <row r="72" spans="1:16" x14ac:dyDescent="0.35">
      <c r="A72" s="232"/>
      <c r="B72" s="232"/>
      <c r="C72" s="232"/>
      <c r="D72" s="232"/>
      <c r="E72" s="232"/>
      <c r="F72" s="232"/>
      <c r="G72" s="232"/>
      <c r="H72" s="232"/>
      <c r="I72" s="232"/>
      <c r="J72" s="232">
        <f>Clínica!F32</f>
        <v>0</v>
      </c>
      <c r="K72" s="232" t="s">
        <v>558</v>
      </c>
      <c r="L72" s="232"/>
      <c r="M72" s="232"/>
      <c r="N72" s="232"/>
      <c r="O72" s="232"/>
      <c r="P72" s="232"/>
    </row>
    <row r="73" spans="1:16" x14ac:dyDescent="0.35">
      <c r="A73" s="232"/>
      <c r="B73" s="232"/>
      <c r="C73" s="232"/>
      <c r="D73" s="232"/>
      <c r="E73" s="232"/>
      <c r="F73" s="232"/>
      <c r="G73" s="232"/>
      <c r="H73" s="232"/>
      <c r="I73" s="232"/>
      <c r="J73" s="232"/>
      <c r="K73" s="232"/>
      <c r="L73" s="232"/>
      <c r="M73" s="232"/>
      <c r="N73" s="232"/>
      <c r="O73" s="232"/>
      <c r="P73" s="232"/>
    </row>
    <row r="74" spans="1:16" x14ac:dyDescent="0.35">
      <c r="A74" s="232"/>
      <c r="B74" s="232"/>
      <c r="C74" s="232"/>
      <c r="D74" s="232"/>
      <c r="E74" s="232"/>
      <c r="F74" s="232"/>
      <c r="G74" s="232"/>
      <c r="H74" s="232"/>
      <c r="I74" s="232"/>
      <c r="J74" s="232"/>
      <c r="K74" s="232"/>
      <c r="L74" s="232"/>
      <c r="M74" s="232"/>
      <c r="N74" s="232"/>
      <c r="O74" s="232"/>
      <c r="P74" s="232"/>
    </row>
    <row r="75" spans="1:16" x14ac:dyDescent="0.35">
      <c r="A75" s="232"/>
      <c r="B75" s="232"/>
      <c r="C75" s="232"/>
      <c r="D75" s="232"/>
      <c r="E75" s="232"/>
      <c r="F75" s="232"/>
      <c r="G75" s="232"/>
      <c r="H75" s="232"/>
      <c r="I75" s="232"/>
      <c r="J75" s="232"/>
      <c r="K75" s="232"/>
      <c r="L75" s="232"/>
      <c r="M75" s="232"/>
      <c r="N75" s="232"/>
      <c r="O75" s="232"/>
      <c r="P75" s="232"/>
    </row>
    <row r="76" spans="1:16" x14ac:dyDescent="0.35">
      <c r="A76" s="232"/>
      <c r="B76" s="232"/>
      <c r="C76" s="232"/>
      <c r="D76" s="232"/>
      <c r="E76" s="232"/>
      <c r="F76" s="232"/>
      <c r="G76" s="232"/>
      <c r="H76" s="232"/>
      <c r="I76" s="232"/>
      <c r="J76" s="232"/>
      <c r="K76" s="232"/>
      <c r="L76" s="232"/>
      <c r="M76" s="232"/>
      <c r="N76" s="232"/>
      <c r="O76" s="232"/>
      <c r="P76" s="232"/>
    </row>
    <row r="77" spans="1:16" x14ac:dyDescent="0.35">
      <c r="A77" s="232"/>
      <c r="B77" s="243" t="s">
        <v>390</v>
      </c>
      <c r="C77" s="232"/>
      <c r="D77" s="232"/>
      <c r="E77" s="232"/>
      <c r="F77" s="232"/>
      <c r="G77" s="232"/>
      <c r="H77" s="232"/>
      <c r="I77" s="232"/>
      <c r="J77" s="232"/>
      <c r="K77" s="232"/>
      <c r="L77" s="232"/>
      <c r="M77" s="232"/>
      <c r="N77" s="232"/>
      <c r="O77" s="232"/>
      <c r="P77" s="232"/>
    </row>
    <row r="78" spans="1:16" ht="15" thickBot="1" x14ac:dyDescent="0.4">
      <c r="A78" s="232"/>
      <c r="B78" s="232"/>
      <c r="C78" s="232"/>
      <c r="D78" s="232"/>
      <c r="E78" s="232"/>
      <c r="F78" s="232"/>
      <c r="G78" s="232"/>
      <c r="H78" s="232"/>
      <c r="I78" s="232"/>
      <c r="J78" s="232"/>
      <c r="K78" s="232"/>
      <c r="L78" s="232"/>
      <c r="M78" s="232"/>
      <c r="N78" s="232"/>
      <c r="O78" s="232"/>
      <c r="P78" s="232"/>
    </row>
    <row r="79" spans="1:16" ht="15" thickBot="1" x14ac:dyDescent="0.4">
      <c r="A79" s="232"/>
      <c r="B79" s="232" t="s">
        <v>385</v>
      </c>
      <c r="C79" s="232"/>
      <c r="D79" s="232"/>
      <c r="E79" s="324">
        <f>'Resultados 3'!E7</f>
        <v>0</v>
      </c>
      <c r="F79" s="325"/>
      <c r="G79" s="325"/>
      <c r="H79" s="325"/>
      <c r="I79" s="325"/>
      <c r="J79" s="325"/>
      <c r="K79" s="325"/>
      <c r="L79" s="325"/>
      <c r="M79" s="325"/>
      <c r="N79" s="325"/>
      <c r="O79" s="326"/>
      <c r="P79" s="232"/>
    </row>
    <row r="80" spans="1:16" ht="15" thickBot="1" x14ac:dyDescent="0.4">
      <c r="A80" s="232"/>
      <c r="B80" s="232"/>
      <c r="C80" s="232"/>
      <c r="D80" s="232"/>
      <c r="E80" s="232"/>
      <c r="F80" s="232"/>
      <c r="G80" s="232"/>
      <c r="H80" s="232"/>
      <c r="I80" s="232"/>
      <c r="J80" s="232"/>
      <c r="K80" s="232"/>
      <c r="L80" s="232"/>
      <c r="M80" s="232"/>
      <c r="N80" s="232"/>
      <c r="O80" s="232"/>
      <c r="P80" s="232"/>
    </row>
    <row r="81" spans="1:23" ht="15" thickBot="1" x14ac:dyDescent="0.4">
      <c r="A81" s="232"/>
      <c r="B81" s="232" t="s">
        <v>560</v>
      </c>
      <c r="C81" s="232"/>
      <c r="D81" s="232"/>
      <c r="E81" s="232"/>
      <c r="F81" s="232"/>
      <c r="G81" s="232"/>
      <c r="H81" s="232"/>
      <c r="I81" s="232"/>
      <c r="J81" s="232" t="e">
        <f>'Instalaciones 3'!E40</f>
        <v>#DIV/0!</v>
      </c>
      <c r="K81" s="232" t="s">
        <v>794</v>
      </c>
      <c r="L81" s="232"/>
      <c r="M81" s="232"/>
      <c r="N81" s="232"/>
      <c r="O81" s="202">
        <f>'Instalaciones 3'!G43</f>
        <v>0</v>
      </c>
      <c r="P81" s="232"/>
      <c r="Q81" s="193" t="s">
        <v>795</v>
      </c>
      <c r="R81" s="193"/>
      <c r="S81" s="193"/>
      <c r="T81" s="193"/>
      <c r="U81" s="193"/>
    </row>
    <row r="82" spans="1:23" x14ac:dyDescent="0.35">
      <c r="A82" s="232"/>
      <c r="B82" s="232"/>
      <c r="C82" s="232"/>
      <c r="D82" s="232"/>
      <c r="E82" s="232"/>
      <c r="F82" s="232"/>
      <c r="G82" s="232"/>
      <c r="H82" s="232"/>
      <c r="I82" s="232"/>
      <c r="J82" s="232"/>
      <c r="K82" s="232"/>
      <c r="L82" s="232"/>
      <c r="M82" s="232"/>
      <c r="N82" s="232"/>
      <c r="O82" s="232"/>
      <c r="P82" s="232"/>
    </row>
    <row r="83" spans="1:23" x14ac:dyDescent="0.35">
      <c r="A83" s="232"/>
      <c r="B83" s="232"/>
      <c r="C83" s="232"/>
      <c r="D83" s="232"/>
      <c r="E83" s="232"/>
      <c r="F83" s="232"/>
      <c r="G83" s="232"/>
      <c r="H83" s="232"/>
      <c r="I83" s="232"/>
      <c r="J83" s="232"/>
      <c r="K83" s="232"/>
      <c r="L83" s="232"/>
      <c r="M83" s="232"/>
      <c r="N83" s="232"/>
      <c r="O83" s="232"/>
      <c r="P83" s="232"/>
    </row>
    <row r="84" spans="1:23" x14ac:dyDescent="0.35">
      <c r="A84" s="232"/>
      <c r="B84" s="232"/>
      <c r="C84" s="246" t="s">
        <v>562</v>
      </c>
      <c r="D84" s="232"/>
      <c r="E84" s="232"/>
      <c r="F84" s="232"/>
      <c r="G84" s="232"/>
      <c r="H84" s="232"/>
      <c r="I84" s="232"/>
      <c r="J84" s="232"/>
      <c r="K84" s="232"/>
      <c r="L84" s="232"/>
      <c r="M84" s="232"/>
      <c r="N84" s="232"/>
      <c r="O84" s="232"/>
      <c r="P84" s="232"/>
    </row>
    <row r="85" spans="1:23" x14ac:dyDescent="0.35">
      <c r="A85" s="232"/>
      <c r="B85" s="232"/>
      <c r="C85" s="232"/>
      <c r="D85" s="232"/>
      <c r="E85" s="232"/>
      <c r="F85" s="232"/>
      <c r="G85" s="232"/>
      <c r="H85" s="232"/>
      <c r="I85" s="232"/>
      <c r="J85" s="232"/>
      <c r="K85" s="232"/>
      <c r="L85" s="232"/>
      <c r="M85" s="232"/>
      <c r="N85" s="232"/>
      <c r="O85" s="232"/>
      <c r="P85" s="232"/>
    </row>
    <row r="86" spans="1:23" ht="15" customHeight="1" x14ac:dyDescent="0.35">
      <c r="A86" s="232"/>
      <c r="B86" s="232"/>
      <c r="C86" s="250" t="s">
        <v>796</v>
      </c>
      <c r="D86" s="253"/>
      <c r="E86" s="253"/>
      <c r="F86" s="253"/>
      <c r="G86" s="253"/>
      <c r="H86" s="253"/>
      <c r="I86" s="253"/>
      <c r="J86" s="253"/>
      <c r="K86" s="253"/>
      <c r="L86" s="253"/>
      <c r="M86" s="253"/>
      <c r="N86" s="253"/>
      <c r="O86" s="253"/>
      <c r="P86" s="232"/>
    </row>
    <row r="87" spans="1:23" x14ac:dyDescent="0.35">
      <c r="A87" s="232"/>
      <c r="B87" s="232"/>
      <c r="C87" s="253"/>
      <c r="D87" s="253"/>
      <c r="E87" s="253"/>
      <c r="F87" s="253"/>
      <c r="G87" s="253"/>
      <c r="H87" s="253"/>
      <c r="I87" s="253"/>
      <c r="J87" s="253"/>
      <c r="K87" s="253"/>
      <c r="L87" s="253"/>
      <c r="M87" s="253"/>
      <c r="N87" s="253"/>
      <c r="O87" s="253"/>
      <c r="P87" s="232"/>
    </row>
    <row r="88" spans="1:23" ht="15" thickBot="1" x14ac:dyDescent="0.4">
      <c r="A88" s="232"/>
      <c r="B88" s="232"/>
      <c r="C88" s="247"/>
      <c r="D88" s="247"/>
      <c r="E88" s="247"/>
      <c r="F88" s="247"/>
      <c r="G88" s="247"/>
      <c r="H88" s="247"/>
      <c r="I88" s="247"/>
      <c r="J88" s="247"/>
      <c r="K88" s="247"/>
      <c r="L88" s="247"/>
      <c r="M88" s="247"/>
      <c r="N88" s="247"/>
      <c r="O88" s="247"/>
      <c r="P88" s="232"/>
    </row>
    <row r="89" spans="1:23" ht="15" thickBot="1" x14ac:dyDescent="0.4">
      <c r="A89" s="232"/>
      <c r="B89" s="232" t="s">
        <v>565</v>
      </c>
      <c r="C89" s="232"/>
      <c r="D89" s="232"/>
      <c r="E89" s="232"/>
      <c r="F89" s="232"/>
      <c r="G89" s="232"/>
      <c r="H89" s="232"/>
      <c r="I89" s="232"/>
      <c r="J89" s="232"/>
      <c r="K89" s="232"/>
      <c r="L89" s="232" t="s">
        <v>566</v>
      </c>
      <c r="M89" s="232"/>
      <c r="N89" s="232"/>
      <c r="O89" s="202">
        <f>'Instalaciones 3'!D61</f>
        <v>0</v>
      </c>
      <c r="P89" s="232"/>
      <c r="Q89" s="193" t="s">
        <v>567</v>
      </c>
      <c r="R89" s="193"/>
      <c r="S89" s="193"/>
    </row>
    <row r="90" spans="1:23" x14ac:dyDescent="0.35">
      <c r="A90" s="232"/>
      <c r="B90" s="232"/>
      <c r="C90" s="232"/>
      <c r="D90" s="232"/>
      <c r="E90" s="232"/>
      <c r="F90" s="232"/>
      <c r="G90" s="232"/>
      <c r="H90" s="232"/>
      <c r="I90" s="232"/>
      <c r="J90" s="232"/>
      <c r="K90" s="232"/>
      <c r="L90" s="232"/>
      <c r="M90" s="232"/>
      <c r="N90" s="232"/>
      <c r="O90" s="232"/>
      <c r="P90" s="232"/>
      <c r="Q90" s="194" t="s">
        <v>797</v>
      </c>
      <c r="R90" s="194"/>
      <c r="S90" s="194"/>
      <c r="T90" s="193"/>
      <c r="U90" s="193"/>
      <c r="V90" s="193"/>
      <c r="W90" s="193"/>
    </row>
    <row r="91" spans="1:23" x14ac:dyDescent="0.35">
      <c r="A91" s="232"/>
      <c r="B91" s="232"/>
      <c r="C91" s="232"/>
      <c r="D91" s="232"/>
      <c r="E91" s="232"/>
      <c r="F91" s="232"/>
      <c r="G91" s="232"/>
      <c r="H91" s="232"/>
      <c r="I91" s="232"/>
      <c r="J91" s="232"/>
      <c r="K91" s="232"/>
      <c r="L91" s="232"/>
      <c r="M91" s="232"/>
      <c r="N91" s="232"/>
      <c r="O91" s="232"/>
      <c r="P91" s="232"/>
      <c r="Q91" s="40" t="s">
        <v>274</v>
      </c>
      <c r="S91" s="252" t="str">
        <f>'Instalaciones 3'!C63</f>
        <v>ejemplo</v>
      </c>
      <c r="T91" s="48"/>
      <c r="U91" s="48"/>
      <c r="V91" s="48"/>
      <c r="W91" s="48"/>
    </row>
    <row r="92" spans="1:23" x14ac:dyDescent="0.35">
      <c r="A92" s="232"/>
      <c r="B92" s="232"/>
      <c r="C92" s="330" t="s">
        <v>569</v>
      </c>
      <c r="D92" s="330"/>
      <c r="E92" s="330"/>
      <c r="F92" s="330"/>
      <c r="G92" s="330"/>
      <c r="H92" s="330"/>
      <c r="I92" s="330"/>
      <c r="J92" s="330"/>
      <c r="K92" s="330"/>
      <c r="L92" s="330"/>
      <c r="M92" s="330"/>
      <c r="N92" s="330"/>
      <c r="O92" s="330"/>
      <c r="P92" s="232"/>
    </row>
    <row r="93" spans="1:23" x14ac:dyDescent="0.35">
      <c r="A93" s="232"/>
      <c r="B93" s="232"/>
      <c r="C93" s="330"/>
      <c r="D93" s="330"/>
      <c r="E93" s="330"/>
      <c r="F93" s="330"/>
      <c r="G93" s="330"/>
      <c r="H93" s="330"/>
      <c r="I93" s="330"/>
      <c r="J93" s="330"/>
      <c r="K93" s="330"/>
      <c r="L93" s="330"/>
      <c r="M93" s="330"/>
      <c r="N93" s="330"/>
      <c r="O93" s="330"/>
      <c r="P93" s="232"/>
    </row>
    <row r="94" spans="1:23" x14ac:dyDescent="0.35">
      <c r="A94" s="232"/>
      <c r="B94" s="232"/>
      <c r="C94" s="232"/>
      <c r="D94" s="232"/>
      <c r="E94" s="232"/>
      <c r="F94" s="232"/>
      <c r="G94" s="232"/>
      <c r="H94" s="232"/>
      <c r="I94" s="232"/>
      <c r="J94" s="232"/>
      <c r="K94" s="232"/>
      <c r="L94" s="232"/>
      <c r="M94" s="232"/>
      <c r="N94" s="232"/>
      <c r="O94" s="232"/>
      <c r="P94" s="232"/>
    </row>
    <row r="95" spans="1:23" x14ac:dyDescent="0.35">
      <c r="A95" s="232"/>
      <c r="B95" s="232"/>
      <c r="C95" s="323" t="s">
        <v>570</v>
      </c>
      <c r="D95" s="323"/>
      <c r="E95" s="323"/>
      <c r="F95" s="323"/>
      <c r="G95" s="323"/>
      <c r="H95" s="323"/>
      <c r="I95" s="323"/>
      <c r="J95" s="323"/>
      <c r="K95" s="323"/>
      <c r="L95" s="323"/>
      <c r="M95" s="323"/>
      <c r="N95" s="323"/>
      <c r="O95" s="323"/>
      <c r="P95" s="232"/>
    </row>
    <row r="96" spans="1:23" x14ac:dyDescent="0.35">
      <c r="A96" s="232"/>
      <c r="B96" s="232"/>
      <c r="C96" s="323"/>
      <c r="D96" s="323"/>
      <c r="E96" s="323"/>
      <c r="F96" s="323"/>
      <c r="G96" s="323"/>
      <c r="H96" s="323"/>
      <c r="I96" s="323"/>
      <c r="J96" s="323"/>
      <c r="K96" s="323"/>
      <c r="L96" s="323"/>
      <c r="M96" s="323"/>
      <c r="N96" s="323"/>
      <c r="O96" s="323"/>
      <c r="P96" s="232"/>
    </row>
    <row r="97" spans="1:23" x14ac:dyDescent="0.35">
      <c r="A97" s="232"/>
      <c r="B97" s="232"/>
      <c r="C97" s="290"/>
      <c r="D97" s="290"/>
      <c r="E97" s="290"/>
      <c r="F97" s="290"/>
      <c r="G97" s="290"/>
      <c r="H97" s="290"/>
      <c r="I97" s="290"/>
      <c r="J97" s="290"/>
      <c r="K97" s="290"/>
      <c r="L97" s="290"/>
      <c r="M97" s="290"/>
      <c r="N97" s="290"/>
      <c r="O97" s="290"/>
      <c r="P97" s="232"/>
      <c r="Q97" s="176"/>
      <c r="R97" s="176"/>
      <c r="S97" s="176"/>
      <c r="T97" s="48"/>
      <c r="U97" s="48"/>
      <c r="V97" s="48"/>
      <c r="W97" s="48"/>
    </row>
    <row r="98" spans="1:23" ht="15.5" x14ac:dyDescent="0.35">
      <c r="A98" s="232"/>
      <c r="B98" s="242" t="s">
        <v>393</v>
      </c>
      <c r="C98" s="232"/>
      <c r="D98" s="232"/>
      <c r="E98" s="232"/>
      <c r="F98" s="232"/>
      <c r="G98" s="232"/>
      <c r="H98" s="232"/>
      <c r="I98" s="232"/>
      <c r="J98" s="232"/>
      <c r="K98" s="232"/>
      <c r="L98" s="232"/>
      <c r="M98" s="232"/>
      <c r="N98" s="232"/>
      <c r="O98" s="232"/>
      <c r="P98" s="232"/>
    </row>
    <row r="99" spans="1:23" ht="15" thickBot="1" x14ac:dyDescent="0.4">
      <c r="A99" s="232"/>
      <c r="B99" s="232"/>
      <c r="C99" s="232"/>
      <c r="D99" s="232"/>
      <c r="E99" s="232"/>
      <c r="F99" s="232"/>
      <c r="G99" s="232"/>
      <c r="H99" s="232"/>
      <c r="I99" s="232"/>
      <c r="J99" s="232"/>
      <c r="K99" s="232"/>
      <c r="L99" s="232"/>
      <c r="M99" s="232"/>
      <c r="N99" s="232"/>
      <c r="O99" s="232"/>
      <c r="P99" s="232"/>
    </row>
    <row r="100" spans="1:23" ht="15" thickBot="1" x14ac:dyDescent="0.4">
      <c r="A100" s="232"/>
      <c r="B100" s="232" t="s">
        <v>385</v>
      </c>
      <c r="C100" s="232"/>
      <c r="D100" s="232"/>
      <c r="E100" s="324" t="e">
        <f>'Resultados 3'!E10</f>
        <v>#DIV/0!</v>
      </c>
      <c r="F100" s="325"/>
      <c r="G100" s="325"/>
      <c r="H100" s="325"/>
      <c r="I100" s="325"/>
      <c r="J100" s="325"/>
      <c r="K100" s="325"/>
      <c r="L100" s="325"/>
      <c r="M100" s="325"/>
      <c r="N100" s="325"/>
      <c r="O100" s="326"/>
      <c r="P100" s="232"/>
    </row>
    <row r="101" spans="1:23" x14ac:dyDescent="0.35">
      <c r="A101" s="232"/>
      <c r="B101" s="232"/>
      <c r="C101" s="232"/>
      <c r="D101" s="232"/>
      <c r="E101" s="232"/>
      <c r="F101" s="232"/>
      <c r="G101" s="232"/>
      <c r="H101" s="232"/>
      <c r="I101" s="232"/>
      <c r="J101" s="232"/>
      <c r="K101" s="232"/>
      <c r="L101" s="232"/>
      <c r="M101" s="232"/>
      <c r="N101" s="232"/>
      <c r="O101" s="232"/>
      <c r="P101" s="232"/>
    </row>
    <row r="102" spans="1:23" x14ac:dyDescent="0.35">
      <c r="A102" s="232"/>
      <c r="B102" s="243" t="s">
        <v>394</v>
      </c>
      <c r="C102" s="232"/>
      <c r="D102" s="232"/>
      <c r="E102" s="232"/>
      <c r="F102" s="232"/>
      <c r="G102" s="232"/>
      <c r="H102" s="232"/>
      <c r="I102" s="232"/>
      <c r="J102" s="232"/>
      <c r="K102" s="232"/>
      <c r="L102" s="232"/>
      <c r="M102" s="232"/>
      <c r="N102" s="232"/>
      <c r="O102" s="232"/>
      <c r="P102" s="232"/>
    </row>
    <row r="103" spans="1:23" ht="15" thickBot="1" x14ac:dyDescent="0.4">
      <c r="A103" s="232"/>
      <c r="B103" s="232"/>
      <c r="C103" s="232"/>
      <c r="D103" s="232"/>
      <c r="E103" s="232"/>
      <c r="F103" s="232"/>
      <c r="G103" s="232"/>
      <c r="H103" s="232"/>
      <c r="I103" s="232"/>
      <c r="J103" s="232"/>
      <c r="K103" s="232"/>
      <c r="L103" s="232"/>
      <c r="M103" s="232"/>
      <c r="N103" s="232"/>
      <c r="O103" s="232"/>
      <c r="P103" s="232"/>
    </row>
    <row r="104" spans="1:23" ht="15" thickBot="1" x14ac:dyDescent="0.4">
      <c r="A104" s="232"/>
      <c r="B104" s="232" t="s">
        <v>385</v>
      </c>
      <c r="C104" s="232"/>
      <c r="D104" s="232"/>
      <c r="E104" s="324">
        <f>'Resultados 3'!E11</f>
        <v>45</v>
      </c>
      <c r="F104" s="325"/>
      <c r="G104" s="325"/>
      <c r="H104" s="325"/>
      <c r="I104" s="325"/>
      <c r="J104" s="325"/>
      <c r="K104" s="325"/>
      <c r="L104" s="325"/>
      <c r="M104" s="325"/>
      <c r="N104" s="325"/>
      <c r="O104" s="326"/>
      <c r="P104" s="232"/>
    </row>
    <row r="105" spans="1:23" ht="15" thickBot="1" x14ac:dyDescent="0.4">
      <c r="A105" s="232"/>
      <c r="B105" s="232"/>
      <c r="C105" s="232"/>
      <c r="D105" s="232"/>
      <c r="E105" s="232"/>
      <c r="F105" s="232"/>
      <c r="G105" s="232"/>
      <c r="H105" s="232"/>
      <c r="I105" s="232"/>
      <c r="J105" s="232"/>
      <c r="K105" s="232"/>
      <c r="L105" s="232"/>
      <c r="M105" s="232"/>
      <c r="N105" s="232"/>
      <c r="O105" s="232"/>
      <c r="P105" s="232"/>
    </row>
    <row r="106" spans="1:23" ht="15" thickBot="1" x14ac:dyDescent="0.4">
      <c r="A106" s="232"/>
      <c r="B106" s="232" t="s">
        <v>572</v>
      </c>
      <c r="C106" s="232"/>
      <c r="D106" s="232"/>
      <c r="E106" s="232"/>
      <c r="F106" s="232"/>
      <c r="G106" s="232"/>
      <c r="H106" s="232" t="e">
        <f>'Instalaciones 3'!E69</f>
        <v>#DIV/0!</v>
      </c>
      <c r="I106" s="232"/>
      <c r="J106" s="232" t="s">
        <v>573</v>
      </c>
      <c r="K106" s="232"/>
      <c r="L106" s="232"/>
      <c r="M106" s="232"/>
      <c r="N106" s="232"/>
      <c r="O106" s="202">
        <f>'Instalaciones 3'!G76</f>
        <v>0</v>
      </c>
      <c r="P106" s="232"/>
      <c r="Q106" s="48"/>
      <c r="R106" s="48"/>
      <c r="S106" s="48"/>
    </row>
    <row r="107" spans="1:23" ht="15" thickBot="1" x14ac:dyDescent="0.4">
      <c r="A107" s="232"/>
      <c r="B107" s="232"/>
      <c r="C107" s="232"/>
      <c r="D107" s="232"/>
      <c r="E107" s="232"/>
      <c r="F107" s="232"/>
      <c r="G107" s="232"/>
      <c r="H107" s="232"/>
      <c r="I107" s="232"/>
      <c r="J107" s="232"/>
      <c r="K107" s="232"/>
      <c r="L107" s="232"/>
      <c r="M107" s="232"/>
      <c r="N107" s="232"/>
      <c r="O107" s="232"/>
      <c r="P107" s="232"/>
    </row>
    <row r="108" spans="1:23" ht="15" thickBot="1" x14ac:dyDescent="0.4">
      <c r="A108" s="232"/>
      <c r="B108" s="232"/>
      <c r="C108" s="232" t="s">
        <v>574</v>
      </c>
      <c r="D108" s="232"/>
      <c r="E108" s="232"/>
      <c r="F108" s="291" t="str">
        <f>'Instalaciones 3'!C74</f>
        <v>correcta</v>
      </c>
      <c r="G108" s="232"/>
      <c r="H108" s="232"/>
      <c r="I108" s="232"/>
      <c r="J108" s="232"/>
      <c r="K108" s="232"/>
      <c r="L108" s="232"/>
      <c r="M108" s="232"/>
      <c r="N108" s="232"/>
      <c r="O108" s="202">
        <f>'Instalaciones 3'!C73</f>
        <v>0</v>
      </c>
      <c r="P108" s="232"/>
      <c r="Q108" s="193" t="s">
        <v>575</v>
      </c>
      <c r="R108" s="193"/>
      <c r="S108" s="193"/>
      <c r="T108" s="193"/>
      <c r="U108" s="193"/>
      <c r="V108" s="193"/>
      <c r="W108" s="193"/>
    </row>
    <row r="109" spans="1:23" x14ac:dyDescent="0.35">
      <c r="A109" s="232"/>
      <c r="B109" s="232"/>
      <c r="C109" s="232"/>
      <c r="D109" s="232"/>
      <c r="E109" s="232"/>
      <c r="F109" s="232"/>
      <c r="G109" s="232"/>
      <c r="H109" s="232"/>
      <c r="I109" s="232"/>
      <c r="J109" s="232"/>
      <c r="K109" s="232"/>
      <c r="L109" s="232"/>
      <c r="M109" s="232"/>
      <c r="N109" s="232"/>
      <c r="O109" s="232"/>
      <c r="P109" s="232"/>
    </row>
    <row r="110" spans="1:23" ht="14.5" customHeight="1" x14ac:dyDescent="0.35">
      <c r="A110" s="232"/>
      <c r="B110" s="232"/>
      <c r="C110" s="275"/>
      <c r="D110" s="274"/>
      <c r="E110" s="274"/>
      <c r="F110" s="274"/>
      <c r="G110" s="274"/>
      <c r="H110" s="274"/>
      <c r="I110" s="274"/>
      <c r="J110" s="274"/>
      <c r="K110" s="274"/>
      <c r="L110" s="274"/>
      <c r="M110" s="274"/>
      <c r="N110" s="274"/>
      <c r="O110" s="274"/>
      <c r="P110" s="232"/>
    </row>
    <row r="111" spans="1:23" ht="14.5" customHeight="1" x14ac:dyDescent="0.35">
      <c r="A111" s="232"/>
      <c r="B111" s="232"/>
      <c r="C111" s="330" t="s">
        <v>798</v>
      </c>
      <c r="D111" s="330"/>
      <c r="E111" s="330"/>
      <c r="F111" s="330"/>
      <c r="G111" s="330"/>
      <c r="H111" s="330"/>
      <c r="I111" s="330"/>
      <c r="J111" s="330"/>
      <c r="K111" s="330"/>
      <c r="L111" s="330"/>
      <c r="M111" s="330"/>
      <c r="N111" s="330"/>
      <c r="O111" s="330"/>
      <c r="P111" s="232"/>
    </row>
    <row r="112" spans="1:23" x14ac:dyDescent="0.35">
      <c r="A112" s="232"/>
      <c r="B112" s="232"/>
      <c r="C112" s="330"/>
      <c r="D112" s="330"/>
      <c r="E112" s="330"/>
      <c r="F112" s="330"/>
      <c r="G112" s="330"/>
      <c r="H112" s="330"/>
      <c r="I112" s="330"/>
      <c r="J112" s="330"/>
      <c r="K112" s="330"/>
      <c r="L112" s="330"/>
      <c r="M112" s="330"/>
      <c r="N112" s="330"/>
      <c r="O112" s="330"/>
      <c r="P112" s="232"/>
    </row>
    <row r="113" spans="1:23" x14ac:dyDescent="0.35">
      <c r="A113" s="232"/>
      <c r="B113" s="232"/>
      <c r="C113" s="330"/>
      <c r="D113" s="330"/>
      <c r="E113" s="330"/>
      <c r="F113" s="330"/>
      <c r="G113" s="330"/>
      <c r="H113" s="330"/>
      <c r="I113" s="330"/>
      <c r="J113" s="330"/>
      <c r="K113" s="330"/>
      <c r="L113" s="330"/>
      <c r="M113" s="330"/>
      <c r="N113" s="330"/>
      <c r="O113" s="330"/>
      <c r="P113" s="232"/>
    </row>
    <row r="114" spans="1:23" x14ac:dyDescent="0.35">
      <c r="A114" s="232"/>
      <c r="B114" s="232"/>
      <c r="C114" s="232"/>
      <c r="D114" s="232"/>
      <c r="E114" s="232"/>
      <c r="F114" s="232"/>
      <c r="G114" s="232"/>
      <c r="H114" s="232"/>
      <c r="I114" s="232"/>
      <c r="J114" s="232"/>
      <c r="K114" s="232"/>
      <c r="L114" s="232"/>
      <c r="M114" s="232"/>
      <c r="N114" s="232"/>
      <c r="O114" s="232"/>
      <c r="P114" s="232"/>
    </row>
    <row r="115" spans="1:23" ht="15" customHeight="1" x14ac:dyDescent="0.35">
      <c r="A115" s="232"/>
      <c r="B115" s="232"/>
      <c r="C115" s="323" t="s">
        <v>577</v>
      </c>
      <c r="D115" s="323"/>
      <c r="E115" s="323"/>
      <c r="F115" s="323"/>
      <c r="G115" s="323"/>
      <c r="H115" s="323"/>
      <c r="I115" s="323"/>
      <c r="J115" s="323"/>
      <c r="K115" s="323"/>
      <c r="L115" s="323"/>
      <c r="M115" s="323"/>
      <c r="N115" s="323"/>
      <c r="O115" s="323"/>
      <c r="P115" s="232"/>
    </row>
    <row r="116" spans="1:23" x14ac:dyDescent="0.35">
      <c r="A116" s="232"/>
      <c r="B116" s="232"/>
      <c r="C116" s="323"/>
      <c r="D116" s="323"/>
      <c r="E116" s="323"/>
      <c r="F116" s="323"/>
      <c r="G116" s="323"/>
      <c r="H116" s="323"/>
      <c r="I116" s="323"/>
      <c r="J116" s="323"/>
      <c r="K116" s="323"/>
      <c r="L116" s="323"/>
      <c r="M116" s="323"/>
      <c r="N116" s="323"/>
      <c r="O116" s="323"/>
      <c r="P116" s="232"/>
    </row>
    <row r="117" spans="1:23" x14ac:dyDescent="0.35">
      <c r="A117" s="232"/>
      <c r="B117" s="232"/>
      <c r="C117" s="323"/>
      <c r="D117" s="323"/>
      <c r="E117" s="323"/>
      <c r="F117" s="323"/>
      <c r="G117" s="323"/>
      <c r="H117" s="323"/>
      <c r="I117" s="323"/>
      <c r="J117" s="323"/>
      <c r="K117" s="323"/>
      <c r="L117" s="323"/>
      <c r="M117" s="323"/>
      <c r="N117" s="323"/>
      <c r="O117" s="323"/>
      <c r="P117" s="232"/>
    </row>
    <row r="118" spans="1:23" x14ac:dyDescent="0.35">
      <c r="A118" s="232"/>
      <c r="B118" s="232"/>
      <c r="C118" s="323"/>
      <c r="D118" s="323"/>
      <c r="E118" s="323"/>
      <c r="F118" s="323"/>
      <c r="G118" s="323"/>
      <c r="H118" s="323"/>
      <c r="I118" s="323"/>
      <c r="J118" s="323"/>
      <c r="K118" s="323"/>
      <c r="L118" s="323"/>
      <c r="M118" s="323"/>
      <c r="N118" s="323"/>
      <c r="O118" s="323"/>
      <c r="P118" s="232"/>
    </row>
    <row r="119" spans="1:23" x14ac:dyDescent="0.35">
      <c r="A119" s="232"/>
      <c r="B119" s="232"/>
      <c r="C119" s="323"/>
      <c r="D119" s="323"/>
      <c r="E119" s="323"/>
      <c r="F119" s="323"/>
      <c r="G119" s="323"/>
      <c r="H119" s="323"/>
      <c r="I119" s="323"/>
      <c r="J119" s="323"/>
      <c r="K119" s="323"/>
      <c r="L119" s="323"/>
      <c r="M119" s="323"/>
      <c r="N119" s="323"/>
      <c r="O119" s="323"/>
      <c r="P119" s="232"/>
    </row>
    <row r="120" spans="1:23" ht="15" thickBot="1" x14ac:dyDescent="0.4">
      <c r="A120" s="232"/>
      <c r="B120" s="232"/>
      <c r="C120" s="232"/>
      <c r="D120" s="232"/>
      <c r="E120" s="232"/>
      <c r="F120" s="232"/>
      <c r="G120" s="232"/>
      <c r="H120" s="232"/>
      <c r="I120" s="232"/>
      <c r="J120" s="232"/>
      <c r="K120" s="232"/>
      <c r="L120" s="232"/>
      <c r="M120" s="232"/>
      <c r="N120" s="232"/>
      <c r="O120" s="232"/>
      <c r="P120" s="232"/>
    </row>
    <row r="121" spans="1:23" ht="15" thickBot="1" x14ac:dyDescent="0.4">
      <c r="A121" s="232"/>
      <c r="B121" s="232" t="s">
        <v>399</v>
      </c>
      <c r="C121" s="232"/>
      <c r="D121" s="232"/>
      <c r="E121" s="232"/>
      <c r="F121" s="327" t="s">
        <v>578</v>
      </c>
      <c r="G121" s="327"/>
      <c r="H121" s="327"/>
      <c r="I121" s="327"/>
      <c r="J121" s="327"/>
      <c r="K121" s="327"/>
      <c r="L121" s="327"/>
      <c r="M121" s="327"/>
      <c r="N121" s="328"/>
      <c r="O121" s="202">
        <f>'Instalaciones 3'!C166</f>
        <v>100</v>
      </c>
      <c r="P121" s="232"/>
      <c r="Q121" s="193" t="s">
        <v>579</v>
      </c>
      <c r="R121" s="193"/>
      <c r="S121" s="193"/>
      <c r="T121" s="193"/>
      <c r="U121" s="193"/>
      <c r="V121" s="193"/>
    </row>
    <row r="122" spans="1:23" x14ac:dyDescent="0.35">
      <c r="A122" s="232"/>
      <c r="B122" s="232"/>
      <c r="C122" s="232"/>
      <c r="D122" s="232"/>
      <c r="E122" s="232"/>
      <c r="F122" s="232"/>
      <c r="G122" s="232"/>
      <c r="H122" s="232"/>
      <c r="I122" s="232"/>
      <c r="J122" s="232"/>
      <c r="K122" s="232"/>
      <c r="L122" s="232"/>
      <c r="M122" s="232"/>
      <c r="N122" s="232"/>
      <c r="O122" s="232"/>
      <c r="P122" s="232"/>
      <c r="Q122" s="40" t="s">
        <v>578</v>
      </c>
    </row>
    <row r="123" spans="1:23" x14ac:dyDescent="0.35">
      <c r="A123" s="232"/>
      <c r="B123" s="232"/>
      <c r="C123" s="244" t="s">
        <v>580</v>
      </c>
      <c r="D123" s="232"/>
      <c r="E123" s="232"/>
      <c r="F123" s="232"/>
      <c r="G123" s="232"/>
      <c r="H123" s="232"/>
      <c r="I123" s="232"/>
      <c r="J123" s="232"/>
      <c r="K123" s="232"/>
      <c r="L123" s="232"/>
      <c r="M123" s="232"/>
      <c r="N123" s="232"/>
      <c r="O123" s="232"/>
      <c r="P123" s="232"/>
      <c r="Q123" s="40" t="s">
        <v>581</v>
      </c>
    </row>
    <row r="124" spans="1:23" x14ac:dyDescent="0.35">
      <c r="A124" s="232"/>
      <c r="B124" s="232"/>
      <c r="C124" s="232"/>
      <c r="D124" s="232"/>
      <c r="E124" s="232"/>
      <c r="F124" s="232"/>
      <c r="G124" s="232"/>
      <c r="H124" s="232"/>
      <c r="I124" s="232"/>
      <c r="J124" s="232"/>
      <c r="K124" s="232"/>
      <c r="L124" s="232"/>
      <c r="M124" s="232"/>
      <c r="N124" s="232"/>
      <c r="O124" s="232"/>
      <c r="P124" s="232"/>
      <c r="Q124" s="40" t="s">
        <v>582</v>
      </c>
    </row>
    <row r="125" spans="1:23" x14ac:dyDescent="0.35">
      <c r="A125" s="232"/>
      <c r="B125" s="232"/>
      <c r="C125" s="248" t="s">
        <v>583</v>
      </c>
      <c r="D125" s="232"/>
      <c r="E125" s="232"/>
      <c r="F125" s="232"/>
      <c r="G125" s="232"/>
      <c r="H125" s="232"/>
      <c r="I125" s="232"/>
      <c r="J125" s="232"/>
      <c r="K125" s="232"/>
      <c r="L125" s="232"/>
      <c r="M125" s="232"/>
      <c r="N125" s="232"/>
      <c r="O125" s="232"/>
      <c r="P125" s="232"/>
    </row>
    <row r="126" spans="1:23" ht="15" thickBot="1" x14ac:dyDescent="0.4">
      <c r="A126" s="232"/>
      <c r="B126" s="232"/>
      <c r="C126" s="232"/>
      <c r="D126" s="232"/>
      <c r="E126" s="232"/>
      <c r="F126" s="232"/>
      <c r="G126" s="232"/>
      <c r="H126" s="232"/>
      <c r="I126" s="232"/>
      <c r="J126" s="232"/>
      <c r="K126" s="232"/>
      <c r="L126" s="232"/>
      <c r="M126" s="232"/>
      <c r="N126" s="232"/>
      <c r="O126" s="232"/>
      <c r="P126" s="232"/>
    </row>
    <row r="127" spans="1:23" ht="15" thickBot="1" x14ac:dyDescent="0.4">
      <c r="A127" s="232"/>
      <c r="B127" s="232" t="s">
        <v>403</v>
      </c>
      <c r="C127" s="232"/>
      <c r="D127" s="232"/>
      <c r="E127" s="232"/>
      <c r="F127" s="232"/>
      <c r="G127" s="232"/>
      <c r="I127" s="232"/>
      <c r="J127" s="232"/>
      <c r="K127" s="232"/>
      <c r="L127" s="232"/>
      <c r="M127" s="295" t="str">
        <f>'Instalaciones 3'!C172</f>
        <v>Mínima evidencia de polvo</v>
      </c>
      <c r="N127" s="232"/>
      <c r="O127" s="202">
        <f>'Instalaciones 3'!G174</f>
        <v>0</v>
      </c>
      <c r="P127" s="232"/>
      <c r="Q127" s="193" t="s">
        <v>584</v>
      </c>
      <c r="R127" s="193"/>
      <c r="S127" s="193"/>
      <c r="T127" s="193"/>
      <c r="U127" s="193"/>
      <c r="V127" s="193"/>
      <c r="W127" s="193"/>
    </row>
    <row r="128" spans="1:23" x14ac:dyDescent="0.35">
      <c r="A128" s="232"/>
      <c r="B128" s="232"/>
      <c r="C128" s="232"/>
      <c r="D128" s="232"/>
      <c r="E128" s="232"/>
      <c r="F128" s="232"/>
      <c r="G128" s="232"/>
      <c r="H128" s="232"/>
      <c r="I128" s="232"/>
      <c r="J128" s="232"/>
      <c r="K128" s="232"/>
      <c r="L128" s="232"/>
      <c r="M128" s="232"/>
      <c r="N128" s="232"/>
      <c r="O128" s="232"/>
      <c r="P128" s="232"/>
    </row>
    <row r="129" spans="1:16" x14ac:dyDescent="0.35">
      <c r="A129" s="232"/>
      <c r="B129" s="232"/>
      <c r="C129" s="244" t="s">
        <v>585</v>
      </c>
      <c r="D129" s="232"/>
      <c r="E129" s="232"/>
      <c r="F129" s="232"/>
      <c r="G129" s="232"/>
      <c r="H129" s="232"/>
      <c r="I129" s="232"/>
      <c r="J129" s="232"/>
      <c r="K129" s="232"/>
      <c r="L129" s="232"/>
      <c r="M129" s="232"/>
      <c r="N129" s="232"/>
      <c r="O129" s="232"/>
      <c r="P129" s="232"/>
    </row>
    <row r="130" spans="1:16" x14ac:dyDescent="0.35">
      <c r="A130" s="232"/>
      <c r="B130" s="232"/>
      <c r="C130" s="232"/>
      <c r="D130" s="232"/>
      <c r="E130" s="232"/>
      <c r="F130" s="232"/>
      <c r="G130" s="232"/>
      <c r="H130" s="232"/>
      <c r="I130" s="232"/>
      <c r="J130" s="232"/>
      <c r="K130" s="232"/>
      <c r="L130" s="232"/>
      <c r="M130" s="232"/>
      <c r="N130" s="232"/>
      <c r="O130" s="232"/>
      <c r="P130" s="232"/>
    </row>
    <row r="131" spans="1:16" x14ac:dyDescent="0.35">
      <c r="A131" s="232"/>
      <c r="B131" s="232"/>
      <c r="C131" s="248" t="s">
        <v>586</v>
      </c>
      <c r="D131" s="232"/>
      <c r="E131" s="232"/>
      <c r="F131" s="232"/>
      <c r="G131" s="232"/>
      <c r="H131" s="232"/>
      <c r="I131" s="232"/>
      <c r="J131" s="232"/>
      <c r="K131" s="232"/>
      <c r="L131" s="232"/>
      <c r="M131" s="232"/>
      <c r="N131" s="232"/>
      <c r="O131" s="232"/>
      <c r="P131" s="232"/>
    </row>
    <row r="132" spans="1:16" x14ac:dyDescent="0.35">
      <c r="A132" s="232"/>
      <c r="B132" s="232"/>
      <c r="C132" s="232"/>
      <c r="D132" s="232"/>
      <c r="E132" s="232"/>
      <c r="F132" s="232"/>
      <c r="G132" s="232"/>
      <c r="H132" s="232"/>
      <c r="I132" s="232"/>
      <c r="J132" s="232"/>
      <c r="K132" s="232"/>
      <c r="L132" s="232"/>
      <c r="M132" s="232"/>
      <c r="N132" s="232"/>
      <c r="O132" s="232"/>
      <c r="P132" s="232"/>
    </row>
    <row r="133" spans="1:16" x14ac:dyDescent="0.35">
      <c r="A133" s="232"/>
      <c r="B133" s="232"/>
      <c r="C133" s="232"/>
      <c r="D133" s="232"/>
      <c r="E133" s="232"/>
      <c r="F133" s="232"/>
      <c r="G133" s="232"/>
      <c r="H133" s="232"/>
      <c r="I133" s="232"/>
      <c r="J133" s="232"/>
      <c r="K133" s="232"/>
      <c r="L133" s="232"/>
      <c r="M133" s="232"/>
      <c r="N133" s="232"/>
      <c r="O133" s="232"/>
      <c r="P133" s="232"/>
    </row>
    <row r="134" spans="1:16" x14ac:dyDescent="0.35">
      <c r="A134" s="232"/>
      <c r="B134" s="232"/>
      <c r="C134" s="232"/>
      <c r="D134" s="232"/>
      <c r="E134" s="232"/>
      <c r="F134" s="232"/>
      <c r="G134" s="232"/>
      <c r="H134" s="232"/>
      <c r="I134" s="232"/>
      <c r="J134" s="232"/>
      <c r="K134" s="232"/>
      <c r="L134" s="232"/>
      <c r="M134" s="232"/>
      <c r="N134" s="232"/>
      <c r="O134" s="232"/>
      <c r="P134" s="232"/>
    </row>
    <row r="135" spans="1:16" x14ac:dyDescent="0.35">
      <c r="A135" s="232"/>
      <c r="B135" s="232"/>
      <c r="C135" s="232"/>
      <c r="D135" s="232"/>
      <c r="E135" s="232"/>
      <c r="F135" s="232"/>
      <c r="G135" s="232"/>
      <c r="H135" s="232"/>
      <c r="I135" s="232"/>
      <c r="J135" s="232"/>
      <c r="K135" s="232"/>
      <c r="L135" s="232"/>
      <c r="M135" s="232"/>
      <c r="N135" s="232"/>
      <c r="O135" s="232"/>
      <c r="P135" s="232"/>
    </row>
    <row r="136" spans="1:16" x14ac:dyDescent="0.35">
      <c r="A136" s="232"/>
      <c r="B136" s="243" t="s">
        <v>404</v>
      </c>
      <c r="C136" s="232"/>
      <c r="D136" s="232"/>
      <c r="E136" s="232"/>
      <c r="F136" s="232"/>
      <c r="G136" s="232"/>
      <c r="H136" s="232"/>
      <c r="I136" s="232"/>
      <c r="J136" s="232"/>
      <c r="K136" s="232"/>
      <c r="L136" s="232"/>
      <c r="M136" s="232"/>
      <c r="N136" s="232"/>
      <c r="O136" s="232"/>
      <c r="P136" s="232"/>
    </row>
    <row r="137" spans="1:16" ht="15" thickBot="1" x14ac:dyDescent="0.4">
      <c r="A137" s="232"/>
      <c r="B137" s="232"/>
      <c r="C137" s="232"/>
      <c r="D137" s="232"/>
      <c r="E137" s="232"/>
      <c r="F137" s="232"/>
      <c r="G137" s="232"/>
      <c r="H137" s="232"/>
      <c r="I137" s="232"/>
      <c r="J137" s="232"/>
      <c r="K137" s="232"/>
      <c r="L137" s="232"/>
      <c r="M137" s="232"/>
      <c r="N137" s="232"/>
      <c r="O137" s="232"/>
      <c r="P137" s="232"/>
    </row>
    <row r="138" spans="1:16" ht="15" thickBot="1" x14ac:dyDescent="0.4">
      <c r="A138" s="232"/>
      <c r="B138" s="232" t="s">
        <v>385</v>
      </c>
      <c r="C138" s="232"/>
      <c r="D138" s="232"/>
      <c r="E138" s="324">
        <f>'Resultados 3'!E16</f>
        <v>0</v>
      </c>
      <c r="F138" s="325"/>
      <c r="G138" s="325"/>
      <c r="H138" s="325"/>
      <c r="I138" s="325"/>
      <c r="J138" s="325"/>
      <c r="K138" s="325"/>
      <c r="L138" s="325"/>
      <c r="M138" s="325"/>
      <c r="N138" s="325"/>
      <c r="O138" s="326"/>
      <c r="P138" s="232"/>
    </row>
    <row r="139" spans="1:16" ht="15" thickBot="1" x14ac:dyDescent="0.4">
      <c r="A139" s="232"/>
      <c r="B139" s="232"/>
      <c r="C139" s="232"/>
      <c r="D139" s="232"/>
      <c r="E139" s="232"/>
      <c r="F139" s="232"/>
      <c r="G139" s="232"/>
      <c r="H139" s="232"/>
      <c r="I139" s="232"/>
      <c r="J139" s="232"/>
      <c r="K139" s="232"/>
      <c r="L139" s="232"/>
      <c r="M139" s="232"/>
      <c r="N139" s="232"/>
      <c r="O139" s="232"/>
      <c r="P139" s="232"/>
    </row>
    <row r="140" spans="1:16" ht="15" thickBot="1" x14ac:dyDescent="0.4">
      <c r="A140" s="232"/>
      <c r="B140" s="232" t="s">
        <v>587</v>
      </c>
      <c r="C140" s="232"/>
      <c r="D140" s="232"/>
      <c r="E140" s="232"/>
      <c r="F140" s="232"/>
      <c r="G140" s="232"/>
      <c r="H140" s="232">
        <f>Comportamiento!I36</f>
        <v>0</v>
      </c>
      <c r="I140" s="232"/>
      <c r="J140" s="232" t="s">
        <v>588</v>
      </c>
      <c r="K140" s="232"/>
      <c r="L140" s="232"/>
      <c r="M140" s="232"/>
      <c r="N140" s="232"/>
      <c r="O140" s="202">
        <f>Comportamiento!C39</f>
        <v>0</v>
      </c>
      <c r="P140" s="232"/>
    </row>
    <row r="141" spans="1:16" x14ac:dyDescent="0.35">
      <c r="A141" s="232"/>
      <c r="B141" s="232"/>
      <c r="C141" s="232"/>
      <c r="D141" s="232"/>
      <c r="E141" s="232"/>
      <c r="F141" s="232"/>
      <c r="G141" s="232"/>
      <c r="H141" s="232">
        <f>Comportamiento!I37</f>
        <v>0</v>
      </c>
      <c r="I141" s="232"/>
      <c r="J141" s="232" t="s">
        <v>589</v>
      </c>
      <c r="K141" s="232"/>
      <c r="L141" s="232"/>
      <c r="M141" s="232"/>
      <c r="N141" s="232"/>
      <c r="O141" s="232"/>
      <c r="P141" s="232"/>
    </row>
    <row r="142" spans="1:16" x14ac:dyDescent="0.35">
      <c r="A142" s="232"/>
      <c r="B142" s="232"/>
      <c r="C142" s="232"/>
      <c r="D142" s="232"/>
      <c r="E142" s="232"/>
      <c r="F142" s="232"/>
      <c r="G142" s="232"/>
      <c r="H142" s="232"/>
      <c r="I142" s="232"/>
      <c r="J142" s="232"/>
      <c r="K142" s="232"/>
      <c r="L142" s="232"/>
      <c r="M142" s="232"/>
      <c r="N142" s="232"/>
      <c r="O142" s="245"/>
      <c r="P142" s="232"/>
    </row>
    <row r="143" spans="1:16" x14ac:dyDescent="0.35">
      <c r="A143" s="232"/>
      <c r="B143" s="249" t="s">
        <v>590</v>
      </c>
      <c r="C143" s="232"/>
      <c r="D143" s="232"/>
      <c r="E143" s="232"/>
      <c r="F143" s="232"/>
      <c r="G143" s="232"/>
      <c r="H143" s="232"/>
      <c r="I143" s="232"/>
      <c r="J143" s="232"/>
      <c r="K143" s="232"/>
      <c r="L143" s="232"/>
      <c r="M143" s="232"/>
      <c r="N143" s="232"/>
      <c r="O143" s="232"/>
      <c r="P143" s="232"/>
    </row>
    <row r="144" spans="1:16" x14ac:dyDescent="0.35">
      <c r="A144" s="232"/>
      <c r="B144" s="232"/>
      <c r="C144" s="232"/>
      <c r="D144" s="232"/>
      <c r="E144" s="232"/>
      <c r="F144" s="232"/>
      <c r="G144" s="232"/>
      <c r="H144" s="232"/>
      <c r="I144" s="232"/>
      <c r="J144" s="232"/>
      <c r="K144" s="232"/>
      <c r="L144" s="232"/>
      <c r="M144" s="232"/>
      <c r="N144" s="232"/>
      <c r="O144" s="232"/>
      <c r="P144" s="232"/>
    </row>
    <row r="145" spans="1:22" ht="15" customHeight="1" x14ac:dyDescent="0.35">
      <c r="A145" s="232"/>
      <c r="B145" s="250" t="s">
        <v>799</v>
      </c>
      <c r="C145" s="251"/>
      <c r="D145" s="251"/>
      <c r="E145" s="251"/>
      <c r="F145" s="251"/>
      <c r="G145" s="251"/>
      <c r="H145" s="251"/>
      <c r="I145" s="251"/>
      <c r="J145" s="251"/>
      <c r="K145" s="232"/>
      <c r="L145" s="232"/>
      <c r="M145" s="232"/>
      <c r="N145" s="232"/>
      <c r="O145" s="232"/>
      <c r="P145" s="232"/>
    </row>
    <row r="146" spans="1:22" ht="15" customHeight="1" x14ac:dyDescent="0.35">
      <c r="A146" s="232"/>
      <c r="B146" s="232"/>
      <c r="C146" s="250"/>
      <c r="D146" s="250"/>
      <c r="E146" s="250"/>
      <c r="F146" s="250"/>
      <c r="G146" s="250"/>
      <c r="H146" s="250"/>
      <c r="I146" s="250"/>
      <c r="J146" s="250"/>
      <c r="K146" s="232"/>
      <c r="L146" s="232"/>
      <c r="M146" s="232"/>
      <c r="N146" s="232"/>
      <c r="O146" s="232"/>
      <c r="P146" s="232"/>
    </row>
    <row r="147" spans="1:22" x14ac:dyDescent="0.35">
      <c r="A147" s="232"/>
      <c r="B147" s="232"/>
      <c r="C147" s="232"/>
      <c r="D147" s="232"/>
      <c r="E147" s="232"/>
      <c r="F147" s="232"/>
      <c r="G147" s="232"/>
      <c r="H147" s="232"/>
      <c r="I147" s="232"/>
      <c r="J147" s="232"/>
      <c r="K147" s="232"/>
      <c r="L147" s="232"/>
      <c r="M147" s="232"/>
      <c r="N147" s="232"/>
      <c r="O147" s="232"/>
      <c r="P147" s="232"/>
    </row>
    <row r="148" spans="1:22" x14ac:dyDescent="0.35">
      <c r="A148" s="232"/>
      <c r="B148" s="243" t="s">
        <v>408</v>
      </c>
      <c r="C148" s="232"/>
      <c r="D148" s="232"/>
      <c r="E148" s="232"/>
      <c r="F148" s="232"/>
      <c r="G148" s="232"/>
      <c r="H148" s="232"/>
      <c r="I148" s="232"/>
      <c r="J148" s="232"/>
      <c r="K148" s="232"/>
      <c r="L148" s="232"/>
      <c r="M148" s="232"/>
      <c r="N148" s="232"/>
      <c r="O148" s="232"/>
      <c r="P148" s="232"/>
    </row>
    <row r="149" spans="1:22" ht="15" thickBot="1" x14ac:dyDescent="0.4">
      <c r="A149" s="232"/>
      <c r="B149" s="232"/>
      <c r="C149" s="232"/>
      <c r="D149" s="232"/>
      <c r="E149" s="232"/>
      <c r="F149" s="232"/>
      <c r="G149" s="232"/>
      <c r="H149" s="232"/>
      <c r="I149" s="232"/>
      <c r="J149" s="232"/>
      <c r="K149" s="232"/>
      <c r="L149" s="232"/>
      <c r="M149" s="232"/>
      <c r="N149" s="232"/>
      <c r="O149" s="232"/>
      <c r="P149" s="232"/>
    </row>
    <row r="150" spans="1:22" ht="15" thickBot="1" x14ac:dyDescent="0.4">
      <c r="A150" s="232"/>
      <c r="B150" s="232" t="s">
        <v>385</v>
      </c>
      <c r="C150" s="232"/>
      <c r="D150" s="232"/>
      <c r="E150" s="324" t="e">
        <f>'Resultados 3'!E18</f>
        <v>#DIV/0!</v>
      </c>
      <c r="F150" s="325"/>
      <c r="G150" s="325"/>
      <c r="H150" s="325"/>
      <c r="I150" s="325"/>
      <c r="J150" s="325"/>
      <c r="K150" s="325"/>
      <c r="L150" s="325"/>
      <c r="M150" s="325"/>
      <c r="N150" s="325"/>
      <c r="O150" s="326"/>
      <c r="P150" s="232"/>
    </row>
    <row r="151" spans="1:22" ht="15" thickBot="1" x14ac:dyDescent="0.4">
      <c r="A151" s="232"/>
      <c r="B151" s="232"/>
      <c r="C151" s="232"/>
      <c r="D151" s="232"/>
      <c r="E151" s="232"/>
      <c r="F151" s="232"/>
      <c r="G151" s="232"/>
      <c r="H151" s="232"/>
      <c r="I151" s="232"/>
      <c r="J151" s="232"/>
      <c r="K151" s="232"/>
      <c r="L151" s="232"/>
      <c r="M151" s="232"/>
      <c r="N151" s="232"/>
      <c r="O151" s="232"/>
      <c r="P151" s="232"/>
    </row>
    <row r="152" spans="1:22" ht="17" thickBot="1" x14ac:dyDescent="0.4">
      <c r="A152" s="232"/>
      <c r="B152" s="232" t="s">
        <v>592</v>
      </c>
      <c r="C152" s="232"/>
      <c r="D152" s="232"/>
      <c r="E152" s="232"/>
      <c r="F152" s="232"/>
      <c r="G152" s="232"/>
      <c r="H152" s="232"/>
      <c r="I152" s="232"/>
      <c r="J152" s="232" t="e">
        <f>'Instalaciones 3'!E106</f>
        <v>#DIV/0!</v>
      </c>
      <c r="K152" s="232" t="s">
        <v>593</v>
      </c>
      <c r="L152" s="232"/>
      <c r="M152" s="232"/>
      <c r="N152" s="232"/>
      <c r="O152" s="202" t="e">
        <f>'Instalaciones 3'!G109</f>
        <v>#DIV/0!</v>
      </c>
      <c r="P152" s="232"/>
      <c r="Q152" s="48"/>
      <c r="R152" s="48"/>
      <c r="S152" s="48"/>
      <c r="T152" s="48"/>
      <c r="U152" s="48"/>
      <c r="V152" s="48"/>
    </row>
    <row r="153" spans="1:22" x14ac:dyDescent="0.35">
      <c r="A153" s="232"/>
      <c r="B153" s="232" t="s">
        <v>594</v>
      </c>
      <c r="C153" s="232"/>
      <c r="D153" s="232"/>
      <c r="E153" s="232"/>
      <c r="F153" s="232"/>
      <c r="G153" s="232"/>
      <c r="H153" s="232"/>
      <c r="I153" s="232"/>
      <c r="J153" s="232"/>
      <c r="K153" s="232"/>
      <c r="L153" s="232"/>
      <c r="M153" s="232"/>
      <c r="N153" s="232"/>
      <c r="O153" s="232"/>
      <c r="P153" s="232"/>
      <c r="Q153" s="48"/>
      <c r="R153" s="48"/>
      <c r="S153" s="48"/>
      <c r="T153" s="48"/>
      <c r="U153" s="48"/>
      <c r="V153" s="48"/>
    </row>
    <row r="154" spans="1:22" x14ac:dyDescent="0.35">
      <c r="A154" s="232"/>
      <c r="B154" s="232"/>
      <c r="C154" s="232"/>
      <c r="D154" s="232"/>
      <c r="E154" s="232"/>
      <c r="F154" s="232"/>
      <c r="G154" s="232"/>
      <c r="H154" s="232"/>
      <c r="I154" s="232"/>
      <c r="J154" s="232"/>
      <c r="K154" s="232"/>
      <c r="L154" s="232"/>
      <c r="M154" s="232"/>
      <c r="N154" s="232"/>
      <c r="O154" s="232"/>
      <c r="P154" s="232"/>
      <c r="Q154" s="48"/>
      <c r="R154" s="48"/>
      <c r="S154" s="48"/>
      <c r="T154" s="48"/>
      <c r="U154" s="48"/>
      <c r="V154" s="48"/>
    </row>
    <row r="155" spans="1:22" ht="16.5" x14ac:dyDescent="0.35">
      <c r="A155" s="232"/>
      <c r="B155" s="232"/>
      <c r="C155" s="246" t="s">
        <v>595</v>
      </c>
      <c r="D155" s="232"/>
      <c r="E155" s="232"/>
      <c r="F155" s="232"/>
      <c r="G155" s="232"/>
      <c r="H155" s="232"/>
      <c r="I155" s="232"/>
      <c r="J155" s="232"/>
      <c r="K155" s="232"/>
      <c r="L155" s="232"/>
      <c r="M155" s="232"/>
      <c r="N155" s="232"/>
      <c r="O155" s="232"/>
      <c r="P155" s="232"/>
      <c r="Q155" s="48"/>
      <c r="R155" s="48"/>
      <c r="S155" s="48"/>
      <c r="T155" s="48"/>
      <c r="U155" s="48"/>
      <c r="V155" s="48"/>
    </row>
    <row r="156" spans="1:22" x14ac:dyDescent="0.35">
      <c r="A156" s="232"/>
      <c r="B156" s="232"/>
      <c r="C156" s="232"/>
      <c r="D156" s="232"/>
      <c r="E156" s="232"/>
      <c r="F156" s="232"/>
      <c r="G156" s="232"/>
      <c r="H156" s="232"/>
      <c r="I156" s="232"/>
      <c r="J156" s="232"/>
      <c r="K156" s="232"/>
      <c r="L156" s="232"/>
      <c r="M156" s="232"/>
      <c r="N156" s="232"/>
      <c r="O156" s="232"/>
      <c r="P156" s="232"/>
      <c r="Q156" s="48"/>
      <c r="R156" s="48"/>
      <c r="S156" s="48"/>
      <c r="T156" s="48"/>
      <c r="U156" s="48"/>
      <c r="V156" s="48"/>
    </row>
    <row r="157" spans="1:22" ht="16.5" x14ac:dyDescent="0.35">
      <c r="A157" s="232"/>
      <c r="B157" s="232"/>
      <c r="C157" s="248" t="s">
        <v>800</v>
      </c>
      <c r="D157" s="232"/>
      <c r="E157" s="232"/>
      <c r="F157" s="232"/>
      <c r="G157" s="232"/>
      <c r="H157" s="232"/>
      <c r="I157" s="232"/>
      <c r="J157" s="232"/>
      <c r="K157" s="232"/>
      <c r="L157" s="232"/>
      <c r="M157" s="232"/>
      <c r="N157" s="232"/>
      <c r="O157" s="232"/>
      <c r="P157" s="232"/>
      <c r="Q157" s="48"/>
      <c r="R157" s="48"/>
      <c r="S157" s="48"/>
      <c r="T157" s="48"/>
      <c r="U157" s="48"/>
      <c r="V157" s="48"/>
    </row>
    <row r="158" spans="1:22" ht="15" thickBot="1" x14ac:dyDescent="0.4">
      <c r="A158" s="232"/>
      <c r="B158" s="232"/>
      <c r="C158" s="232"/>
      <c r="D158" s="232"/>
      <c r="E158" s="232"/>
      <c r="F158" s="232"/>
      <c r="G158" s="232"/>
      <c r="H158" s="232"/>
      <c r="I158" s="232"/>
      <c r="J158" s="232"/>
      <c r="K158" s="232"/>
      <c r="L158" s="232"/>
      <c r="M158" s="232"/>
      <c r="N158" s="232"/>
      <c r="O158" s="232"/>
      <c r="P158" s="232"/>
      <c r="Q158" s="48"/>
      <c r="R158" s="48"/>
      <c r="S158" s="48"/>
      <c r="T158" s="48"/>
      <c r="U158" s="48"/>
      <c r="V158" s="48"/>
    </row>
    <row r="159" spans="1:22" ht="15" thickBot="1" x14ac:dyDescent="0.4">
      <c r="A159" s="232"/>
      <c r="B159" s="232" t="s">
        <v>597</v>
      </c>
      <c r="C159" s="232"/>
      <c r="D159" s="232"/>
      <c r="E159" s="232"/>
      <c r="F159" s="232"/>
      <c r="G159" s="232"/>
      <c r="H159" s="232"/>
      <c r="I159" s="232"/>
      <c r="J159" s="232"/>
      <c r="K159" s="232"/>
      <c r="L159" s="232">
        <f>'Instalaciones 3'!E107</f>
        <v>100</v>
      </c>
      <c r="M159" s="232" t="s">
        <v>406</v>
      </c>
      <c r="N159" s="232"/>
      <c r="O159" s="202">
        <f>'Instalaciones 3'!G116</f>
        <v>0</v>
      </c>
      <c r="P159" s="232"/>
      <c r="Q159" s="48"/>
      <c r="R159" s="48"/>
      <c r="S159" s="48"/>
      <c r="T159" s="48"/>
      <c r="U159" s="48"/>
      <c r="V159" s="48"/>
    </row>
    <row r="160" spans="1:22" x14ac:dyDescent="0.35">
      <c r="A160" s="232"/>
      <c r="B160" s="232"/>
      <c r="C160" s="232"/>
      <c r="D160" s="232"/>
      <c r="E160" s="232"/>
      <c r="F160" s="232"/>
      <c r="G160" s="232"/>
      <c r="H160" s="232"/>
      <c r="I160" s="232"/>
      <c r="J160" s="232"/>
      <c r="K160" s="232"/>
      <c r="L160" s="232"/>
      <c r="M160" s="232"/>
      <c r="N160" s="232"/>
      <c r="O160" s="232"/>
      <c r="P160" s="232"/>
      <c r="Q160" s="48"/>
      <c r="R160" s="48"/>
      <c r="S160" s="48"/>
      <c r="T160" s="48"/>
      <c r="U160" s="48"/>
      <c r="V160" s="48"/>
    </row>
    <row r="161" spans="1:22" x14ac:dyDescent="0.35">
      <c r="A161" s="232"/>
      <c r="B161" s="232"/>
      <c r="C161" s="244" t="s">
        <v>598</v>
      </c>
      <c r="D161" s="232"/>
      <c r="E161" s="232"/>
      <c r="F161" s="232"/>
      <c r="G161" s="232"/>
      <c r="H161" s="232"/>
      <c r="I161" s="232"/>
      <c r="J161" s="232"/>
      <c r="K161" s="232"/>
      <c r="L161" s="232"/>
      <c r="M161" s="232"/>
      <c r="N161" s="232"/>
      <c r="O161" s="232"/>
      <c r="P161" s="232"/>
      <c r="Q161" s="48"/>
      <c r="R161" s="48"/>
      <c r="S161" s="48"/>
      <c r="T161" s="48"/>
      <c r="U161" s="48"/>
      <c r="V161" s="48"/>
    </row>
    <row r="162" spans="1:22" x14ac:dyDescent="0.35">
      <c r="A162" s="232"/>
      <c r="B162" s="232"/>
      <c r="C162" s="232"/>
      <c r="D162" s="232"/>
      <c r="E162" s="232"/>
      <c r="F162" s="232"/>
      <c r="G162" s="232"/>
      <c r="H162" s="232"/>
      <c r="I162" s="232"/>
      <c r="J162" s="232"/>
      <c r="K162" s="232"/>
      <c r="L162" s="232"/>
      <c r="M162" s="232"/>
      <c r="N162" s="232"/>
      <c r="O162" s="232"/>
      <c r="P162" s="232"/>
    </row>
    <row r="163" spans="1:22" x14ac:dyDescent="0.35">
      <c r="A163" s="232"/>
      <c r="B163" s="232"/>
      <c r="C163" s="248" t="s">
        <v>599</v>
      </c>
      <c r="D163" s="232"/>
      <c r="E163" s="232"/>
      <c r="F163" s="232"/>
      <c r="G163" s="232"/>
      <c r="H163" s="232"/>
      <c r="I163" s="232"/>
      <c r="J163" s="232"/>
      <c r="K163" s="232"/>
      <c r="L163" s="232"/>
      <c r="M163" s="232"/>
      <c r="N163" s="232"/>
      <c r="O163" s="232"/>
      <c r="P163" s="232"/>
    </row>
    <row r="164" spans="1:22" ht="15" thickBot="1" x14ac:dyDescent="0.4">
      <c r="A164" s="232"/>
      <c r="B164" s="232"/>
      <c r="C164" s="232"/>
      <c r="D164" s="232"/>
      <c r="E164" s="232"/>
      <c r="F164" s="232"/>
      <c r="G164" s="232"/>
      <c r="H164" s="232"/>
      <c r="I164" s="232"/>
      <c r="J164" s="232"/>
      <c r="K164" s="232"/>
      <c r="L164" s="232"/>
      <c r="M164" s="232"/>
      <c r="N164" s="232"/>
      <c r="O164" s="232"/>
      <c r="P164" s="232"/>
    </row>
    <row r="165" spans="1:22" ht="15" thickBot="1" x14ac:dyDescent="0.4">
      <c r="A165" s="232"/>
      <c r="B165" s="232" t="s">
        <v>600</v>
      </c>
      <c r="C165" s="232"/>
      <c r="D165" s="232"/>
      <c r="E165" s="232"/>
      <c r="F165" s="327" t="s">
        <v>601</v>
      </c>
      <c r="G165" s="327"/>
      <c r="H165" s="327"/>
      <c r="I165" s="327"/>
      <c r="J165" s="327"/>
      <c r="K165" s="327"/>
      <c r="L165" s="327"/>
      <c r="M165" s="327"/>
      <c r="N165" s="328"/>
      <c r="O165" s="202">
        <f>'Instalaciones 3'!C141</f>
        <v>0</v>
      </c>
      <c r="P165" s="232"/>
      <c r="Q165" s="193" t="s">
        <v>579</v>
      </c>
      <c r="R165" s="193"/>
      <c r="S165" s="193"/>
      <c r="T165" s="193"/>
      <c r="U165" s="193"/>
    </row>
    <row r="166" spans="1:22" x14ac:dyDescent="0.35">
      <c r="A166" s="232"/>
      <c r="B166" s="232"/>
      <c r="C166" s="232"/>
      <c r="D166" s="232"/>
      <c r="E166" s="232"/>
      <c r="F166" s="232"/>
      <c r="G166" s="232"/>
      <c r="H166" s="232"/>
      <c r="I166" s="232"/>
      <c r="J166" s="232"/>
      <c r="K166" s="232"/>
      <c r="L166" s="232"/>
      <c r="M166" s="232"/>
      <c r="N166" s="232"/>
      <c r="O166" s="232"/>
      <c r="P166" s="232"/>
      <c r="Q166" s="40" t="s">
        <v>601</v>
      </c>
    </row>
    <row r="167" spans="1:22" ht="15" customHeight="1" x14ac:dyDescent="0.35">
      <c r="A167" s="232"/>
      <c r="B167" s="232"/>
      <c r="C167" s="330" t="s">
        <v>602</v>
      </c>
      <c r="D167" s="330"/>
      <c r="E167" s="330"/>
      <c r="F167" s="330"/>
      <c r="G167" s="330"/>
      <c r="H167" s="330"/>
      <c r="I167" s="330"/>
      <c r="J167" s="330"/>
      <c r="K167" s="330"/>
      <c r="L167" s="330"/>
      <c r="M167" s="330"/>
      <c r="N167" s="330"/>
      <c r="O167" s="330"/>
      <c r="P167" s="232"/>
      <c r="Q167" s="40" t="s">
        <v>603</v>
      </c>
    </row>
    <row r="168" spans="1:22" ht="15" customHeight="1" x14ac:dyDescent="0.35">
      <c r="A168" s="232"/>
      <c r="B168" s="232"/>
      <c r="C168" s="330"/>
      <c r="D168" s="330"/>
      <c r="E168" s="330"/>
      <c r="F168" s="330"/>
      <c r="G168" s="330"/>
      <c r="H168" s="330"/>
      <c r="I168" s="330"/>
      <c r="J168" s="330"/>
      <c r="K168" s="330"/>
      <c r="L168" s="330"/>
      <c r="M168" s="330"/>
      <c r="N168" s="330"/>
      <c r="O168" s="330"/>
      <c r="P168" s="232"/>
      <c r="Q168" s="40" t="s">
        <v>604</v>
      </c>
    </row>
    <row r="169" spans="1:22" x14ac:dyDescent="0.35">
      <c r="A169" s="232"/>
      <c r="B169" s="232"/>
      <c r="C169" s="232"/>
      <c r="D169" s="232"/>
      <c r="E169" s="232"/>
      <c r="F169" s="232"/>
      <c r="G169" s="232"/>
      <c r="H169" s="232"/>
      <c r="I169" s="232"/>
      <c r="J169" s="232"/>
      <c r="K169" s="232"/>
      <c r="L169" s="232"/>
      <c r="M169" s="232"/>
      <c r="N169" s="232"/>
      <c r="O169" s="232"/>
      <c r="P169" s="232"/>
    </row>
    <row r="170" spans="1:22" ht="15" customHeight="1" x14ac:dyDescent="0.35">
      <c r="A170" s="232"/>
      <c r="B170" s="232"/>
      <c r="C170" s="323" t="s">
        <v>605</v>
      </c>
      <c r="D170" s="323"/>
      <c r="E170" s="323"/>
      <c r="F170" s="323"/>
      <c r="G170" s="323"/>
      <c r="H170" s="323"/>
      <c r="I170" s="323"/>
      <c r="J170" s="323"/>
      <c r="K170" s="323"/>
      <c r="L170" s="323"/>
      <c r="M170" s="323"/>
      <c r="N170" s="323"/>
      <c r="O170" s="323"/>
      <c r="P170" s="232"/>
    </row>
    <row r="171" spans="1:22" x14ac:dyDescent="0.35">
      <c r="A171" s="232"/>
      <c r="B171" s="253"/>
      <c r="C171" s="323"/>
      <c r="D171" s="323"/>
      <c r="E171" s="323"/>
      <c r="F171" s="323"/>
      <c r="G171" s="323"/>
      <c r="H171" s="323"/>
      <c r="I171" s="323"/>
      <c r="J171" s="323"/>
      <c r="K171" s="323"/>
      <c r="L171" s="323"/>
      <c r="M171" s="323"/>
      <c r="N171" s="323"/>
      <c r="O171" s="323"/>
      <c r="P171" s="232"/>
    </row>
    <row r="172" spans="1:22" ht="15" thickBot="1" x14ac:dyDescent="0.4">
      <c r="A172" s="232"/>
      <c r="B172" s="232"/>
      <c r="C172" s="232"/>
      <c r="D172" s="232"/>
      <c r="E172" s="232"/>
      <c r="F172" s="232"/>
      <c r="G172" s="232"/>
      <c r="H172" s="232"/>
      <c r="I172" s="232"/>
      <c r="J172" s="232"/>
      <c r="K172" s="232"/>
      <c r="L172" s="232"/>
      <c r="M172" s="232"/>
      <c r="N172" s="232"/>
      <c r="O172" s="232"/>
      <c r="P172" s="232"/>
    </row>
    <row r="173" spans="1:22" ht="15" thickBot="1" x14ac:dyDescent="0.4">
      <c r="A173" s="232"/>
      <c r="B173" s="232" t="s">
        <v>606</v>
      </c>
      <c r="C173" s="232"/>
      <c r="D173" s="232"/>
      <c r="E173" s="232"/>
      <c r="F173" s="327" t="s">
        <v>601</v>
      </c>
      <c r="G173" s="327"/>
      <c r="H173" s="327"/>
      <c r="I173" s="327"/>
      <c r="J173" s="327"/>
      <c r="K173" s="327"/>
      <c r="L173" s="327"/>
      <c r="M173" s="327"/>
      <c r="N173" s="328"/>
      <c r="O173" s="202">
        <f>'Instalaciones 3'!C142</f>
        <v>0</v>
      </c>
      <c r="P173" s="232"/>
      <c r="Q173" s="193" t="s">
        <v>579</v>
      </c>
      <c r="R173" s="193"/>
      <c r="S173" s="193"/>
      <c r="T173" s="193"/>
      <c r="U173" s="193"/>
    </row>
    <row r="174" spans="1:22" x14ac:dyDescent="0.35">
      <c r="A174" s="232"/>
      <c r="B174" s="232"/>
      <c r="C174" s="232"/>
      <c r="D174" s="232"/>
      <c r="E174" s="232"/>
      <c r="F174" s="232"/>
      <c r="G174" s="232"/>
      <c r="H174" s="232"/>
      <c r="I174" s="232"/>
      <c r="J174" s="232"/>
      <c r="K174" s="232"/>
      <c r="L174" s="232"/>
      <c r="M174" s="232"/>
      <c r="N174" s="232"/>
      <c r="O174" s="232"/>
      <c r="P174" s="232"/>
      <c r="Q174" s="40" t="s">
        <v>601</v>
      </c>
    </row>
    <row r="175" spans="1:22" x14ac:dyDescent="0.35">
      <c r="A175" s="232"/>
      <c r="B175" s="232"/>
      <c r="C175" s="330" t="s">
        <v>607</v>
      </c>
      <c r="D175" s="330"/>
      <c r="E175" s="330"/>
      <c r="F175" s="330"/>
      <c r="G175" s="330"/>
      <c r="H175" s="330"/>
      <c r="I175" s="330"/>
      <c r="J175" s="330"/>
      <c r="K175" s="330"/>
      <c r="L175" s="330"/>
      <c r="M175" s="330"/>
      <c r="N175" s="330"/>
      <c r="O175" s="330"/>
      <c r="P175" s="232"/>
      <c r="Q175" s="40" t="s">
        <v>603</v>
      </c>
    </row>
    <row r="176" spans="1:22" x14ac:dyDescent="0.35">
      <c r="A176" s="232"/>
      <c r="B176" s="232"/>
      <c r="C176" s="330"/>
      <c r="D176" s="330"/>
      <c r="E176" s="330"/>
      <c r="F176" s="330"/>
      <c r="G176" s="330"/>
      <c r="H176" s="330"/>
      <c r="I176" s="330"/>
      <c r="J176" s="330"/>
      <c r="K176" s="330"/>
      <c r="L176" s="330"/>
      <c r="M176" s="330"/>
      <c r="N176" s="330"/>
      <c r="O176" s="330"/>
      <c r="P176" s="232"/>
      <c r="Q176" s="40" t="s">
        <v>604</v>
      </c>
    </row>
    <row r="177" spans="1:17" ht="15" customHeight="1" x14ac:dyDescent="0.35">
      <c r="A177" s="232"/>
      <c r="B177" s="232"/>
      <c r="C177" s="232"/>
      <c r="D177" s="232"/>
      <c r="E177" s="232"/>
      <c r="F177" s="232"/>
      <c r="G177" s="232"/>
      <c r="H177" s="232"/>
      <c r="I177" s="232"/>
      <c r="J177" s="232"/>
      <c r="K177" s="232"/>
      <c r="L177" s="232"/>
      <c r="M177" s="232"/>
      <c r="N177" s="232"/>
      <c r="O177" s="232"/>
      <c r="P177" s="232"/>
      <c r="Q177" s="40" t="s">
        <v>801</v>
      </c>
    </row>
    <row r="178" spans="1:17" ht="15.75" customHeight="1" x14ac:dyDescent="0.35">
      <c r="A178" s="232"/>
      <c r="B178" s="253"/>
      <c r="C178" s="323" t="s">
        <v>608</v>
      </c>
      <c r="D178" s="323"/>
      <c r="E178" s="323"/>
      <c r="F178" s="323"/>
      <c r="G178" s="323"/>
      <c r="H178" s="323"/>
      <c r="I178" s="323"/>
      <c r="J178" s="323"/>
      <c r="K178" s="323"/>
      <c r="L178" s="323"/>
      <c r="M178" s="323"/>
      <c r="N178" s="323"/>
      <c r="O178" s="323"/>
      <c r="P178" s="232"/>
    </row>
    <row r="179" spans="1:17" ht="15" customHeight="1" x14ac:dyDescent="0.35">
      <c r="A179" s="232"/>
      <c r="B179" s="232"/>
      <c r="C179" s="323"/>
      <c r="D179" s="323"/>
      <c r="E179" s="323"/>
      <c r="F179" s="323"/>
      <c r="G179" s="323"/>
      <c r="H179" s="323"/>
      <c r="I179" s="323"/>
      <c r="J179" s="323"/>
      <c r="K179" s="323"/>
      <c r="L179" s="323"/>
      <c r="M179" s="323"/>
      <c r="N179" s="323"/>
      <c r="O179" s="323"/>
      <c r="P179" s="232"/>
    </row>
    <row r="180" spans="1:17" x14ac:dyDescent="0.35">
      <c r="A180" s="232"/>
      <c r="B180" s="232"/>
      <c r="C180" s="232"/>
      <c r="D180" s="232"/>
      <c r="E180" s="232"/>
      <c r="F180" s="232"/>
      <c r="G180" s="232"/>
      <c r="H180" s="232"/>
      <c r="I180" s="232"/>
      <c r="J180" s="232"/>
      <c r="K180" s="232"/>
      <c r="L180" s="232"/>
      <c r="M180" s="232"/>
      <c r="N180" s="232"/>
      <c r="O180" s="232"/>
      <c r="P180" s="232"/>
    </row>
    <row r="181" spans="1:17" x14ac:dyDescent="0.35">
      <c r="A181" s="232"/>
      <c r="B181" s="232"/>
      <c r="C181" s="232"/>
      <c r="D181" s="232"/>
      <c r="E181" s="232"/>
      <c r="F181" s="232"/>
      <c r="G181" s="232"/>
      <c r="H181" s="232"/>
      <c r="I181" s="232"/>
      <c r="J181" s="232"/>
      <c r="K181" s="232"/>
      <c r="L181" s="232"/>
      <c r="M181" s="232"/>
      <c r="N181" s="232"/>
      <c r="O181" s="232"/>
      <c r="P181" s="232"/>
    </row>
    <row r="182" spans="1:17" x14ac:dyDescent="0.35">
      <c r="A182" s="232"/>
      <c r="B182" s="232"/>
      <c r="C182" s="232"/>
      <c r="D182" s="232"/>
      <c r="E182" s="232"/>
      <c r="F182" s="232"/>
      <c r="G182" s="232"/>
      <c r="H182" s="232"/>
      <c r="I182" s="232"/>
      <c r="J182" s="232"/>
      <c r="K182" s="232"/>
      <c r="L182" s="232"/>
      <c r="M182" s="232"/>
      <c r="N182" s="232"/>
      <c r="O182" s="232"/>
      <c r="P182" s="232"/>
    </row>
    <row r="183" spans="1:17" x14ac:dyDescent="0.35">
      <c r="A183" s="232"/>
      <c r="B183" s="232"/>
      <c r="C183" s="232"/>
      <c r="D183" s="232"/>
      <c r="E183" s="232"/>
      <c r="F183" s="232"/>
      <c r="G183" s="232"/>
      <c r="H183" s="232"/>
      <c r="I183" s="232"/>
      <c r="J183" s="232"/>
      <c r="K183" s="232"/>
      <c r="L183" s="232"/>
      <c r="M183" s="232"/>
      <c r="N183" s="232"/>
      <c r="O183" s="232"/>
      <c r="P183" s="232"/>
    </row>
    <row r="184" spans="1:17" x14ac:dyDescent="0.35">
      <c r="A184" s="232"/>
      <c r="B184" s="232"/>
      <c r="C184" s="232"/>
      <c r="D184" s="232"/>
      <c r="E184" s="232"/>
      <c r="F184" s="232"/>
      <c r="G184" s="232"/>
      <c r="H184" s="232"/>
      <c r="I184" s="232"/>
      <c r="J184" s="232"/>
      <c r="K184" s="232"/>
      <c r="L184" s="232"/>
      <c r="M184" s="232"/>
      <c r="N184" s="232"/>
      <c r="O184" s="232"/>
      <c r="P184" s="232"/>
    </row>
    <row r="185" spans="1:17" x14ac:dyDescent="0.35">
      <c r="A185" s="232"/>
      <c r="B185" s="232"/>
      <c r="C185" s="232"/>
      <c r="D185" s="232"/>
      <c r="E185" s="232"/>
      <c r="F185" s="232"/>
      <c r="G185" s="232"/>
      <c r="H185" s="232"/>
      <c r="I185" s="232"/>
      <c r="J185" s="232"/>
      <c r="K185" s="232"/>
      <c r="L185" s="232"/>
      <c r="M185" s="232"/>
      <c r="N185" s="232"/>
      <c r="O185" s="232"/>
      <c r="P185" s="232"/>
    </row>
    <row r="186" spans="1:17" x14ac:dyDescent="0.35">
      <c r="A186" s="232"/>
      <c r="B186" s="232"/>
      <c r="C186" s="232"/>
      <c r="D186" s="232"/>
      <c r="E186" s="232"/>
      <c r="F186" s="232"/>
      <c r="G186" s="232"/>
      <c r="H186" s="232"/>
      <c r="I186" s="232"/>
      <c r="J186" s="232"/>
      <c r="K186" s="232"/>
      <c r="L186" s="232"/>
      <c r="M186" s="232"/>
      <c r="N186" s="232"/>
      <c r="O186" s="232"/>
      <c r="P186" s="232"/>
    </row>
    <row r="187" spans="1:17" x14ac:dyDescent="0.35">
      <c r="A187" s="232"/>
      <c r="B187" s="232"/>
      <c r="C187" s="232"/>
      <c r="D187" s="232"/>
      <c r="E187" s="232"/>
      <c r="F187" s="232"/>
      <c r="G187" s="232"/>
      <c r="H187" s="232"/>
      <c r="I187" s="232"/>
      <c r="J187" s="232"/>
      <c r="K187" s="232"/>
      <c r="L187" s="232"/>
      <c r="M187" s="232"/>
      <c r="N187" s="232"/>
      <c r="O187" s="232"/>
      <c r="P187" s="232"/>
    </row>
    <row r="188" spans="1:17" x14ac:dyDescent="0.35">
      <c r="A188" s="232"/>
      <c r="B188" s="232"/>
      <c r="C188" s="232"/>
      <c r="D188" s="232"/>
      <c r="E188" s="232"/>
      <c r="F188" s="232"/>
      <c r="G188" s="232"/>
      <c r="H188" s="232"/>
      <c r="I188" s="232"/>
      <c r="J188" s="232"/>
      <c r="K188" s="232"/>
      <c r="L188" s="232"/>
      <c r="M188" s="232"/>
      <c r="N188" s="232"/>
      <c r="O188" s="232"/>
      <c r="P188" s="232"/>
    </row>
    <row r="189" spans="1:17" x14ac:dyDescent="0.35">
      <c r="A189" s="232"/>
      <c r="B189" s="232"/>
      <c r="C189" s="232"/>
      <c r="D189" s="232"/>
      <c r="E189" s="232"/>
      <c r="F189" s="232"/>
      <c r="G189" s="232"/>
      <c r="H189" s="232"/>
      <c r="I189" s="232"/>
      <c r="J189" s="232"/>
      <c r="K189" s="232"/>
      <c r="L189" s="232"/>
      <c r="M189" s="232"/>
      <c r="N189" s="232"/>
      <c r="O189" s="232"/>
      <c r="P189" s="232"/>
    </row>
    <row r="190" spans="1:17" x14ac:dyDescent="0.35">
      <c r="A190" s="232"/>
      <c r="B190" s="232"/>
      <c r="C190" s="232"/>
      <c r="D190" s="232"/>
      <c r="E190" s="232"/>
      <c r="F190" s="232"/>
      <c r="G190" s="232"/>
      <c r="H190" s="232"/>
      <c r="I190" s="232"/>
      <c r="J190" s="232"/>
      <c r="K190" s="232"/>
      <c r="L190" s="232"/>
      <c r="M190" s="232"/>
      <c r="N190" s="232"/>
      <c r="O190" s="232"/>
      <c r="P190" s="232"/>
    </row>
    <row r="191" spans="1:17" x14ac:dyDescent="0.35">
      <c r="A191" s="232"/>
      <c r="B191" s="232"/>
      <c r="C191" s="232"/>
      <c r="D191" s="232"/>
      <c r="E191" s="232"/>
      <c r="F191" s="232"/>
      <c r="G191" s="232"/>
      <c r="H191" s="232"/>
      <c r="I191" s="232"/>
      <c r="J191" s="232"/>
      <c r="K191" s="232"/>
      <c r="L191" s="232"/>
      <c r="M191" s="232"/>
      <c r="N191" s="232"/>
      <c r="O191" s="232"/>
      <c r="P191" s="232"/>
    </row>
    <row r="192" spans="1:17" x14ac:dyDescent="0.35">
      <c r="A192" s="232"/>
      <c r="B192" s="232"/>
      <c r="C192" s="232"/>
      <c r="D192" s="232"/>
      <c r="E192" s="232"/>
      <c r="F192" s="232"/>
      <c r="G192" s="232"/>
      <c r="H192" s="232"/>
      <c r="I192" s="232"/>
      <c r="J192" s="232"/>
      <c r="K192" s="232"/>
      <c r="L192" s="232"/>
      <c r="M192" s="232"/>
      <c r="N192" s="232"/>
      <c r="O192" s="232"/>
      <c r="P192" s="232"/>
    </row>
    <row r="193" spans="1:16" x14ac:dyDescent="0.35">
      <c r="A193" s="232"/>
      <c r="B193" s="232"/>
      <c r="C193" s="232"/>
      <c r="D193" s="232"/>
      <c r="E193" s="232"/>
      <c r="F193" s="232"/>
      <c r="G193" s="232"/>
      <c r="H193" s="232"/>
      <c r="I193" s="232"/>
      <c r="J193" s="232"/>
      <c r="K193" s="232"/>
      <c r="L193" s="232"/>
      <c r="M193" s="232"/>
      <c r="N193" s="232"/>
      <c r="O193" s="232"/>
      <c r="P193" s="232"/>
    </row>
    <row r="194" spans="1:16" x14ac:dyDescent="0.35">
      <c r="A194" s="232"/>
      <c r="B194" s="232"/>
      <c r="C194" s="232"/>
      <c r="D194" s="232"/>
      <c r="E194" s="232"/>
      <c r="F194" s="232"/>
      <c r="G194" s="232"/>
      <c r="H194" s="232"/>
      <c r="I194" s="232"/>
      <c r="J194" s="232"/>
      <c r="K194" s="232"/>
      <c r="L194" s="232"/>
      <c r="M194" s="232"/>
      <c r="N194" s="232"/>
      <c r="O194" s="232"/>
      <c r="P194" s="232"/>
    </row>
    <row r="195" spans="1:16" x14ac:dyDescent="0.35">
      <c r="A195" s="232"/>
      <c r="B195" s="232"/>
      <c r="C195" s="232"/>
      <c r="D195" s="232"/>
      <c r="E195" s="232"/>
      <c r="F195" s="232"/>
      <c r="G195" s="232"/>
      <c r="H195" s="232"/>
      <c r="I195" s="232"/>
      <c r="J195" s="232"/>
      <c r="K195" s="232"/>
      <c r="L195" s="232"/>
      <c r="M195" s="232"/>
      <c r="N195" s="232"/>
      <c r="O195" s="232"/>
      <c r="P195" s="232"/>
    </row>
    <row r="196" spans="1:16" ht="15.5" x14ac:dyDescent="0.35">
      <c r="A196" s="232"/>
      <c r="B196" s="242" t="s">
        <v>414</v>
      </c>
      <c r="C196" s="232"/>
      <c r="D196" s="232"/>
      <c r="E196" s="232"/>
      <c r="F196" s="232"/>
      <c r="G196" s="232"/>
      <c r="H196" s="232"/>
      <c r="I196" s="232"/>
      <c r="J196" s="232"/>
      <c r="K196" s="232"/>
      <c r="L196" s="232"/>
      <c r="M196" s="232"/>
      <c r="N196" s="232"/>
      <c r="O196" s="232"/>
      <c r="P196" s="232"/>
    </row>
    <row r="197" spans="1:16" ht="15" thickBot="1" x14ac:dyDescent="0.4">
      <c r="A197" s="232"/>
      <c r="B197" s="232"/>
      <c r="C197" s="232"/>
      <c r="D197" s="232"/>
      <c r="E197" s="232"/>
      <c r="F197" s="232"/>
      <c r="G197" s="232"/>
      <c r="H197" s="232"/>
      <c r="I197" s="232"/>
      <c r="J197" s="232"/>
      <c r="K197" s="232"/>
      <c r="L197" s="232"/>
      <c r="M197" s="232"/>
      <c r="N197" s="232"/>
      <c r="O197" s="232"/>
      <c r="P197" s="232"/>
    </row>
    <row r="198" spans="1:16" ht="15" thickBot="1" x14ac:dyDescent="0.4">
      <c r="A198" s="232"/>
      <c r="B198" s="232" t="s">
        <v>385</v>
      </c>
      <c r="C198" s="232"/>
      <c r="D198" s="232"/>
      <c r="E198" s="324">
        <f>'Resultados 3'!E21</f>
        <v>61.499989957861743</v>
      </c>
      <c r="F198" s="325"/>
      <c r="G198" s="325"/>
      <c r="H198" s="325"/>
      <c r="I198" s="325"/>
      <c r="J198" s="325"/>
      <c r="K198" s="325"/>
      <c r="L198" s="325"/>
      <c r="M198" s="325"/>
      <c r="N198" s="325"/>
      <c r="O198" s="326"/>
      <c r="P198" s="232"/>
    </row>
    <row r="199" spans="1:16" x14ac:dyDescent="0.35">
      <c r="A199" s="232"/>
      <c r="B199" s="232"/>
      <c r="C199" s="232"/>
      <c r="D199" s="232"/>
      <c r="E199" s="232"/>
      <c r="F199" s="232"/>
      <c r="G199" s="232"/>
      <c r="H199" s="232"/>
      <c r="I199" s="232"/>
      <c r="J199" s="232"/>
      <c r="K199" s="232"/>
      <c r="L199" s="232"/>
      <c r="M199" s="232"/>
      <c r="N199" s="232"/>
      <c r="O199" s="232"/>
      <c r="P199" s="232"/>
    </row>
    <row r="200" spans="1:16" x14ac:dyDescent="0.35">
      <c r="A200" s="232"/>
      <c r="B200" s="243" t="s">
        <v>415</v>
      </c>
      <c r="C200" s="232"/>
      <c r="D200" s="232"/>
      <c r="E200" s="232"/>
      <c r="F200" s="232"/>
      <c r="G200" s="232"/>
      <c r="H200" s="232"/>
      <c r="I200" s="232"/>
      <c r="J200" s="232"/>
      <c r="K200" s="232"/>
      <c r="L200" s="232"/>
      <c r="M200" s="232"/>
      <c r="N200" s="232"/>
      <c r="O200" s="232"/>
      <c r="P200" s="232"/>
    </row>
    <row r="201" spans="1:16" ht="15" thickBot="1" x14ac:dyDescent="0.4">
      <c r="A201" s="232"/>
      <c r="B201" s="232"/>
      <c r="C201" s="232"/>
      <c r="D201" s="232"/>
      <c r="E201" s="232"/>
      <c r="F201" s="232"/>
      <c r="G201" s="232"/>
      <c r="H201" s="232"/>
      <c r="I201" s="232"/>
      <c r="J201" s="232"/>
      <c r="K201" s="232"/>
      <c r="L201" s="232"/>
      <c r="M201" s="232"/>
      <c r="N201" s="232"/>
      <c r="O201" s="232"/>
      <c r="P201" s="232"/>
    </row>
    <row r="202" spans="1:16" ht="15" thickBot="1" x14ac:dyDescent="0.4">
      <c r="A202" s="232"/>
      <c r="B202" s="232" t="s">
        <v>385</v>
      </c>
      <c r="C202" s="232"/>
      <c r="D202" s="232"/>
      <c r="E202" s="324">
        <f>'Resultados 3'!E22</f>
        <v>69.999996524870539</v>
      </c>
      <c r="F202" s="325"/>
      <c r="G202" s="325"/>
      <c r="H202" s="325"/>
      <c r="I202" s="325"/>
      <c r="J202" s="325"/>
      <c r="K202" s="325"/>
      <c r="L202" s="325"/>
      <c r="M202" s="325"/>
      <c r="N202" s="325"/>
      <c r="O202" s="326"/>
      <c r="P202" s="232"/>
    </row>
    <row r="203" spans="1:16" ht="15" thickBot="1" x14ac:dyDescent="0.4">
      <c r="A203" s="232"/>
      <c r="B203" s="232"/>
      <c r="C203" s="232"/>
      <c r="D203" s="232"/>
      <c r="E203" s="232"/>
      <c r="F203" s="232"/>
      <c r="G203" s="232"/>
      <c r="H203" s="232"/>
      <c r="I203" s="232"/>
      <c r="J203" s="232"/>
      <c r="K203" s="232"/>
      <c r="L203" s="232"/>
      <c r="M203" s="232"/>
      <c r="N203" s="232"/>
      <c r="O203" s="232"/>
      <c r="P203" s="232"/>
    </row>
    <row r="204" spans="1:16" ht="15" thickBot="1" x14ac:dyDescent="0.4">
      <c r="A204" s="232"/>
      <c r="B204" s="232" t="s">
        <v>609</v>
      </c>
      <c r="C204" s="232"/>
      <c r="D204" s="232"/>
      <c r="E204" s="232"/>
      <c r="F204" s="232"/>
      <c r="G204" s="232"/>
      <c r="H204" s="232"/>
      <c r="I204" s="232"/>
      <c r="J204" s="232">
        <f>Clínica!F35</f>
        <v>0</v>
      </c>
      <c r="K204" s="232" t="s">
        <v>610</v>
      </c>
      <c r="L204" s="232"/>
      <c r="M204" s="232"/>
      <c r="N204" s="232"/>
      <c r="O204" s="202">
        <f>Clínica!L57</f>
        <v>99.999993018999703</v>
      </c>
      <c r="P204" s="232"/>
    </row>
    <row r="205" spans="1:16" x14ac:dyDescent="0.35">
      <c r="A205" s="232"/>
      <c r="B205" s="232"/>
      <c r="C205" s="232"/>
      <c r="D205" s="232"/>
      <c r="E205" s="232"/>
      <c r="F205" s="232"/>
      <c r="G205" s="232"/>
      <c r="H205" s="232"/>
      <c r="I205" s="232"/>
      <c r="J205" s="232">
        <f>Clínica!F36</f>
        <v>0</v>
      </c>
      <c r="K205" s="232" t="s">
        <v>611</v>
      </c>
      <c r="L205" s="232"/>
      <c r="M205" s="232"/>
      <c r="N205" s="232"/>
      <c r="O205" s="232"/>
      <c r="P205" s="232"/>
    </row>
    <row r="206" spans="1:16" x14ac:dyDescent="0.35">
      <c r="A206" s="232"/>
      <c r="B206" s="232"/>
      <c r="C206" s="232"/>
      <c r="D206" s="232"/>
      <c r="E206" s="232"/>
      <c r="F206" s="232"/>
      <c r="G206" s="232"/>
      <c r="H206" s="232"/>
      <c r="I206" s="232"/>
      <c r="J206" s="232"/>
      <c r="K206" s="232"/>
      <c r="L206" s="232"/>
      <c r="M206" s="232"/>
      <c r="N206" s="232"/>
      <c r="O206" s="232"/>
      <c r="P206" s="232"/>
    </row>
    <row r="207" spans="1:16" x14ac:dyDescent="0.35">
      <c r="A207" s="232"/>
      <c r="B207" s="232"/>
      <c r="C207" s="330" t="s">
        <v>612</v>
      </c>
      <c r="D207" s="330"/>
      <c r="E207" s="330"/>
      <c r="F207" s="330"/>
      <c r="G207" s="330"/>
      <c r="H207" s="330"/>
      <c r="I207" s="330"/>
      <c r="J207" s="330"/>
      <c r="K207" s="330"/>
      <c r="L207" s="330"/>
      <c r="M207" s="330"/>
      <c r="N207" s="330"/>
      <c r="O207" s="330"/>
      <c r="P207" s="232"/>
    </row>
    <row r="208" spans="1:16" x14ac:dyDescent="0.35">
      <c r="A208" s="232"/>
      <c r="B208" s="232"/>
      <c r="C208" s="330"/>
      <c r="D208" s="330"/>
      <c r="E208" s="330"/>
      <c r="F208" s="330"/>
      <c r="G208" s="330"/>
      <c r="H208" s="330"/>
      <c r="I208" s="330"/>
      <c r="J208" s="330"/>
      <c r="K208" s="330"/>
      <c r="L208" s="330"/>
      <c r="M208" s="330"/>
      <c r="N208" s="330"/>
      <c r="O208" s="330"/>
      <c r="P208" s="232"/>
    </row>
    <row r="209" spans="1:16" x14ac:dyDescent="0.35">
      <c r="A209" s="232"/>
      <c r="B209" s="232"/>
      <c r="C209" s="232"/>
      <c r="D209" s="232"/>
      <c r="E209" s="232"/>
      <c r="F209" s="232"/>
      <c r="G209" s="232"/>
      <c r="H209" s="232"/>
      <c r="I209" s="232"/>
      <c r="J209" s="232"/>
      <c r="K209" s="232"/>
      <c r="L209" s="232"/>
      <c r="M209" s="232"/>
      <c r="N209" s="232"/>
      <c r="O209" s="232"/>
      <c r="P209" s="232"/>
    </row>
    <row r="210" spans="1:16" x14ac:dyDescent="0.35">
      <c r="A210" s="232"/>
      <c r="B210" s="232"/>
      <c r="C210" s="323" t="s">
        <v>613</v>
      </c>
      <c r="D210" s="323"/>
      <c r="E210" s="323"/>
      <c r="F210" s="323"/>
      <c r="G210" s="323"/>
      <c r="H210" s="323"/>
      <c r="I210" s="323"/>
      <c r="J210" s="323"/>
      <c r="K210" s="323"/>
      <c r="L210" s="323"/>
      <c r="M210" s="323"/>
      <c r="N210" s="323"/>
      <c r="O210" s="323"/>
      <c r="P210" s="232"/>
    </row>
    <row r="211" spans="1:16" x14ac:dyDescent="0.35">
      <c r="A211" s="232"/>
      <c r="B211" s="232"/>
      <c r="C211" s="323"/>
      <c r="D211" s="323"/>
      <c r="E211" s="323"/>
      <c r="F211" s="323"/>
      <c r="G211" s="323"/>
      <c r="H211" s="323"/>
      <c r="I211" s="323"/>
      <c r="J211" s="323"/>
      <c r="K211" s="323"/>
      <c r="L211" s="323"/>
      <c r="M211" s="323"/>
      <c r="N211" s="323"/>
      <c r="O211" s="323"/>
      <c r="P211" s="232"/>
    </row>
    <row r="212" spans="1:16" x14ac:dyDescent="0.35">
      <c r="A212" s="232"/>
      <c r="B212" s="232"/>
      <c r="C212" s="290"/>
      <c r="D212" s="290"/>
      <c r="E212" s="290"/>
      <c r="F212" s="290"/>
      <c r="G212" s="290"/>
      <c r="H212" s="290"/>
      <c r="I212" s="290"/>
      <c r="J212" s="290"/>
      <c r="K212" s="290"/>
      <c r="L212" s="290"/>
      <c r="M212" s="290"/>
      <c r="N212" s="290"/>
      <c r="O212" s="290"/>
      <c r="P212" s="232"/>
    </row>
    <row r="213" spans="1:16" x14ac:dyDescent="0.35">
      <c r="A213" s="232"/>
      <c r="B213" s="232"/>
      <c r="C213" s="331" t="s">
        <v>614</v>
      </c>
      <c r="D213" s="331"/>
      <c r="E213" s="331"/>
      <c r="F213" s="331"/>
      <c r="G213" s="331"/>
      <c r="H213" s="331"/>
      <c r="I213" s="331"/>
      <c r="J213" s="331"/>
      <c r="K213" s="331"/>
      <c r="L213" s="331"/>
      <c r="M213" s="331"/>
      <c r="N213" s="331"/>
      <c r="O213" s="331"/>
      <c r="P213" s="232"/>
    </row>
    <row r="214" spans="1:16" x14ac:dyDescent="0.35">
      <c r="A214" s="232"/>
      <c r="B214" s="232"/>
      <c r="C214" s="331"/>
      <c r="D214" s="331"/>
      <c r="E214" s="331"/>
      <c r="F214" s="331"/>
      <c r="G214" s="331"/>
      <c r="H214" s="331"/>
      <c r="I214" s="331"/>
      <c r="J214" s="331"/>
      <c r="K214" s="331"/>
      <c r="L214" s="331"/>
      <c r="M214" s="331"/>
      <c r="N214" s="331"/>
      <c r="O214" s="331"/>
      <c r="P214" s="232"/>
    </row>
    <row r="215" spans="1:16" ht="15" thickBot="1" x14ac:dyDescent="0.4">
      <c r="A215" s="232"/>
      <c r="B215" s="232"/>
      <c r="C215" s="232"/>
      <c r="D215" s="232"/>
      <c r="E215" s="232"/>
      <c r="F215" s="232"/>
      <c r="G215" s="232"/>
      <c r="H215" s="232"/>
      <c r="I215" s="232"/>
      <c r="J215" s="232"/>
      <c r="K215" s="232"/>
      <c r="L215" s="232"/>
      <c r="M215" s="232"/>
      <c r="N215" s="232"/>
      <c r="O215" s="232"/>
      <c r="P215" s="232"/>
    </row>
    <row r="216" spans="1:16" ht="15" thickBot="1" x14ac:dyDescent="0.4">
      <c r="A216" s="232"/>
      <c r="B216" s="232" t="s">
        <v>417</v>
      </c>
      <c r="C216" s="232"/>
      <c r="D216" s="232"/>
      <c r="E216" s="232"/>
      <c r="F216" s="232"/>
      <c r="G216" s="232"/>
      <c r="H216" s="232"/>
      <c r="I216" s="232"/>
      <c r="J216" s="232">
        <f>Clínica!F23</f>
        <v>0</v>
      </c>
      <c r="K216" s="232" t="s">
        <v>615</v>
      </c>
      <c r="L216" s="232"/>
      <c r="M216" s="232"/>
      <c r="N216" s="232"/>
      <c r="O216" s="202">
        <f>Clínica!L41</f>
        <v>100.00002094439878</v>
      </c>
      <c r="P216" s="232"/>
    </row>
    <row r="217" spans="1:16" x14ac:dyDescent="0.35">
      <c r="A217" s="232"/>
      <c r="B217" s="232"/>
      <c r="C217" s="232"/>
      <c r="D217" s="232"/>
      <c r="E217" s="232"/>
      <c r="F217" s="232"/>
      <c r="G217" s="232"/>
      <c r="H217" s="232"/>
      <c r="I217" s="232"/>
      <c r="J217" s="232">
        <f>Clínica!F24</f>
        <v>0</v>
      </c>
      <c r="K217" s="232" t="s">
        <v>616</v>
      </c>
      <c r="L217" s="232"/>
      <c r="M217" s="232"/>
      <c r="N217" s="232"/>
      <c r="O217" s="232"/>
      <c r="P217" s="232"/>
    </row>
    <row r="218" spans="1:16" x14ac:dyDescent="0.35">
      <c r="A218" s="232"/>
      <c r="B218" s="232"/>
      <c r="C218" s="232"/>
      <c r="D218" s="232"/>
      <c r="E218" s="232"/>
      <c r="F218" s="232"/>
      <c r="G218" s="232"/>
      <c r="H218" s="232"/>
      <c r="I218" s="232"/>
      <c r="J218" s="232"/>
      <c r="K218" s="232"/>
      <c r="L218" s="232"/>
      <c r="M218" s="232"/>
      <c r="N218" s="232"/>
      <c r="O218" s="232"/>
      <c r="P218" s="232"/>
    </row>
    <row r="219" spans="1:16" x14ac:dyDescent="0.35">
      <c r="A219" s="232"/>
      <c r="B219" s="232"/>
      <c r="C219" s="332" t="s">
        <v>802</v>
      </c>
      <c r="D219" s="332"/>
      <c r="E219" s="332"/>
      <c r="F219" s="332"/>
      <c r="G219" s="332"/>
      <c r="H219" s="332"/>
      <c r="I219" s="332"/>
      <c r="J219" s="332"/>
      <c r="K219" s="332"/>
      <c r="L219" s="332"/>
      <c r="M219" s="332"/>
      <c r="N219" s="332"/>
      <c r="O219" s="332"/>
      <c r="P219" s="232"/>
    </row>
    <row r="220" spans="1:16" x14ac:dyDescent="0.35">
      <c r="A220" s="232"/>
      <c r="B220" s="232"/>
      <c r="C220" s="332"/>
      <c r="D220" s="332"/>
      <c r="E220" s="332"/>
      <c r="F220" s="332"/>
      <c r="G220" s="332"/>
      <c r="H220" s="332"/>
      <c r="I220" s="332"/>
      <c r="J220" s="332"/>
      <c r="K220" s="332"/>
      <c r="L220" s="332"/>
      <c r="M220" s="332"/>
      <c r="N220" s="332"/>
      <c r="O220" s="332"/>
      <c r="P220" s="232"/>
    </row>
    <row r="221" spans="1:16" x14ac:dyDescent="0.35">
      <c r="A221" s="232"/>
      <c r="B221" s="232"/>
      <c r="C221" s="232"/>
      <c r="D221" s="232"/>
      <c r="E221" s="232"/>
      <c r="F221" s="232"/>
      <c r="G221" s="232"/>
      <c r="H221" s="232"/>
      <c r="I221" s="232"/>
      <c r="J221" s="232"/>
      <c r="K221" s="232"/>
      <c r="L221" s="232"/>
      <c r="M221" s="232"/>
      <c r="N221" s="232"/>
      <c r="O221" s="232"/>
      <c r="P221" s="232"/>
    </row>
    <row r="222" spans="1:16" ht="15" customHeight="1" x14ac:dyDescent="0.35">
      <c r="A222" s="232"/>
      <c r="B222" s="232"/>
      <c r="C222" s="323" t="s">
        <v>618</v>
      </c>
      <c r="D222" s="323"/>
      <c r="E222" s="323"/>
      <c r="F222" s="323"/>
      <c r="G222" s="323"/>
      <c r="H222" s="323"/>
      <c r="I222" s="323"/>
      <c r="J222" s="323"/>
      <c r="K222" s="323"/>
      <c r="L222" s="323"/>
      <c r="M222" s="323"/>
      <c r="N222" s="323"/>
      <c r="O222" s="323"/>
      <c r="P222" s="232"/>
    </row>
    <row r="223" spans="1:16" x14ac:dyDescent="0.35">
      <c r="A223" s="232"/>
      <c r="B223" s="253"/>
      <c r="C223" s="323"/>
      <c r="D223" s="323"/>
      <c r="E223" s="323"/>
      <c r="F223" s="323"/>
      <c r="G223" s="323"/>
      <c r="H223" s="323"/>
      <c r="I223" s="323"/>
      <c r="J223" s="323"/>
      <c r="K223" s="323"/>
      <c r="L223" s="323"/>
      <c r="M223" s="323"/>
      <c r="N223" s="323"/>
      <c r="O223" s="323"/>
      <c r="P223" s="232"/>
    </row>
    <row r="224" spans="1:16" x14ac:dyDescent="0.35">
      <c r="A224" s="232"/>
      <c r="B224" s="232"/>
      <c r="C224" s="232"/>
      <c r="D224" s="232"/>
      <c r="E224" s="232"/>
      <c r="F224" s="232"/>
      <c r="G224" s="232"/>
      <c r="H224" s="232"/>
      <c r="I224" s="232"/>
      <c r="J224" s="232"/>
      <c r="K224" s="232"/>
      <c r="L224" s="232"/>
      <c r="M224" s="232"/>
      <c r="N224" s="232"/>
      <c r="O224" s="232"/>
      <c r="P224" s="232"/>
    </row>
    <row r="225" spans="1:16" ht="15" customHeight="1" x14ac:dyDescent="0.35">
      <c r="A225" s="232"/>
      <c r="B225" s="232"/>
      <c r="C225" s="329" t="s">
        <v>619</v>
      </c>
      <c r="D225" s="329"/>
      <c r="E225" s="329"/>
      <c r="F225" s="329"/>
      <c r="G225" s="329"/>
      <c r="H225" s="329"/>
      <c r="I225" s="329"/>
      <c r="J225" s="329"/>
      <c r="K225" s="329"/>
      <c r="L225" s="329"/>
      <c r="M225" s="329"/>
      <c r="N225" s="329"/>
      <c r="O225" s="329"/>
      <c r="P225" s="232"/>
    </row>
    <row r="226" spans="1:16" x14ac:dyDescent="0.35">
      <c r="A226" s="232"/>
      <c r="B226" s="254"/>
      <c r="C226" s="329"/>
      <c r="D226" s="329"/>
      <c r="E226" s="329"/>
      <c r="F226" s="329"/>
      <c r="G226" s="329"/>
      <c r="H226" s="329"/>
      <c r="I226" s="329"/>
      <c r="J226" s="329"/>
      <c r="K226" s="329"/>
      <c r="L226" s="329"/>
      <c r="M226" s="329"/>
      <c r="N226" s="329"/>
      <c r="O226" s="329"/>
      <c r="P226" s="232"/>
    </row>
    <row r="227" spans="1:16" ht="15" thickBot="1" x14ac:dyDescent="0.4">
      <c r="A227" s="232"/>
      <c r="B227" s="232"/>
      <c r="C227" s="232"/>
      <c r="D227" s="232"/>
      <c r="E227" s="232"/>
      <c r="F227" s="232"/>
      <c r="G227" s="232"/>
      <c r="H227" s="232"/>
      <c r="I227" s="232"/>
      <c r="J227" s="232"/>
      <c r="K227" s="232"/>
      <c r="L227" s="232"/>
      <c r="M227" s="232"/>
      <c r="N227" s="232"/>
      <c r="O227" s="232"/>
      <c r="P227" s="232"/>
    </row>
    <row r="228" spans="1:16" ht="15" thickBot="1" x14ac:dyDescent="0.4">
      <c r="A228" s="232"/>
      <c r="B228" s="232" t="s">
        <v>620</v>
      </c>
      <c r="C228" s="232"/>
      <c r="D228" s="232"/>
      <c r="E228" s="232"/>
      <c r="F228" s="232"/>
      <c r="G228" s="232"/>
      <c r="H228" s="232"/>
      <c r="I228" s="232"/>
      <c r="J228" s="232">
        <f>Clínica!F27</f>
        <v>0</v>
      </c>
      <c r="K228" s="232" t="s">
        <v>615</v>
      </c>
      <c r="L228" s="232"/>
      <c r="M228" s="232"/>
      <c r="N228" s="232"/>
      <c r="O228" s="202">
        <f>Clínica!L49</f>
        <v>99.99996519560591</v>
      </c>
      <c r="P228" s="232"/>
    </row>
    <row r="229" spans="1:16" x14ac:dyDescent="0.35">
      <c r="A229" s="232"/>
      <c r="B229" s="232"/>
      <c r="C229" s="232"/>
      <c r="D229" s="232"/>
      <c r="E229" s="232"/>
      <c r="F229" s="232"/>
      <c r="G229" s="232"/>
      <c r="H229" s="232"/>
      <c r="I229" s="232"/>
      <c r="J229" s="232">
        <f>Clínica!F28</f>
        <v>0</v>
      </c>
      <c r="K229" s="232" t="s">
        <v>616</v>
      </c>
      <c r="L229" s="232"/>
      <c r="M229" s="232"/>
      <c r="N229" s="232"/>
      <c r="O229" s="232"/>
      <c r="P229" s="232"/>
    </row>
    <row r="230" spans="1:16" x14ac:dyDescent="0.35">
      <c r="A230" s="232"/>
      <c r="B230" s="232"/>
      <c r="C230" s="232"/>
      <c r="D230" s="232"/>
      <c r="E230" s="232"/>
      <c r="F230" s="232"/>
      <c r="G230" s="232"/>
      <c r="H230" s="232"/>
      <c r="I230" s="232"/>
      <c r="J230" s="232"/>
      <c r="K230" s="232"/>
      <c r="L230" s="232"/>
      <c r="M230" s="232"/>
      <c r="N230" s="232"/>
      <c r="O230" s="232"/>
      <c r="P230" s="232"/>
    </row>
    <row r="231" spans="1:16" ht="15" customHeight="1" x14ac:dyDescent="0.35">
      <c r="A231" s="232"/>
      <c r="B231" s="232"/>
      <c r="C231" s="332" t="s">
        <v>621</v>
      </c>
      <c r="D231" s="332"/>
      <c r="E231" s="332"/>
      <c r="F231" s="332"/>
      <c r="G231" s="332"/>
      <c r="H231" s="332"/>
      <c r="I231" s="332"/>
      <c r="J231" s="332"/>
      <c r="K231" s="332"/>
      <c r="L231" s="332"/>
      <c r="M231" s="332"/>
      <c r="N231" s="332"/>
      <c r="O231" s="332"/>
      <c r="P231" s="232"/>
    </row>
    <row r="232" spans="1:16" x14ac:dyDescent="0.35">
      <c r="A232" s="232"/>
      <c r="B232" s="255"/>
      <c r="C232" s="332"/>
      <c r="D232" s="332"/>
      <c r="E232" s="332"/>
      <c r="F232" s="332"/>
      <c r="G232" s="332"/>
      <c r="H232" s="332"/>
      <c r="I232" s="332"/>
      <c r="J232" s="332"/>
      <c r="K232" s="332"/>
      <c r="L232" s="332"/>
      <c r="M232" s="332"/>
      <c r="N232" s="332"/>
      <c r="O232" s="332"/>
      <c r="P232" s="232"/>
    </row>
    <row r="233" spans="1:16" x14ac:dyDescent="0.35">
      <c r="A233" s="232"/>
      <c r="B233" s="232"/>
      <c r="C233" s="232"/>
      <c r="D233" s="232"/>
      <c r="E233" s="232"/>
      <c r="F233" s="232"/>
      <c r="G233" s="232"/>
      <c r="H233" s="232"/>
      <c r="I233" s="232"/>
      <c r="J233" s="232"/>
      <c r="K233" s="232"/>
      <c r="L233" s="232"/>
      <c r="M233" s="232"/>
      <c r="N233" s="232"/>
      <c r="O233" s="232"/>
      <c r="P233" s="232"/>
    </row>
    <row r="234" spans="1:16" ht="15" customHeight="1" x14ac:dyDescent="0.35">
      <c r="A234" s="232"/>
      <c r="B234" s="232"/>
      <c r="C234" s="323" t="s">
        <v>622</v>
      </c>
      <c r="D234" s="323"/>
      <c r="E234" s="323"/>
      <c r="F234" s="323"/>
      <c r="G234" s="323"/>
      <c r="H234" s="323"/>
      <c r="I234" s="323"/>
      <c r="J234" s="323"/>
      <c r="K234" s="323"/>
      <c r="L234" s="323"/>
      <c r="M234" s="323"/>
      <c r="N234" s="323"/>
      <c r="O234" s="323"/>
      <c r="P234" s="232"/>
    </row>
    <row r="235" spans="1:16" x14ac:dyDescent="0.35">
      <c r="A235" s="232"/>
      <c r="B235" s="253"/>
      <c r="C235" s="323"/>
      <c r="D235" s="323"/>
      <c r="E235" s="323"/>
      <c r="F235" s="323"/>
      <c r="G235" s="323"/>
      <c r="H235" s="323"/>
      <c r="I235" s="323"/>
      <c r="J235" s="323"/>
      <c r="K235" s="323"/>
      <c r="L235" s="323"/>
      <c r="M235" s="323"/>
      <c r="N235" s="323"/>
      <c r="O235" s="323"/>
      <c r="P235" s="232"/>
    </row>
    <row r="236" spans="1:16" x14ac:dyDescent="0.35">
      <c r="A236" s="232"/>
      <c r="B236" s="232"/>
      <c r="C236" s="232"/>
      <c r="D236" s="232"/>
      <c r="E236" s="232"/>
      <c r="F236" s="232"/>
      <c r="G236" s="232"/>
      <c r="H236" s="232"/>
      <c r="I236" s="232"/>
      <c r="J236" s="232"/>
      <c r="K236" s="232"/>
      <c r="L236" s="232"/>
      <c r="M236" s="232"/>
      <c r="N236" s="232"/>
      <c r="O236" s="232"/>
      <c r="P236" s="232"/>
    </row>
    <row r="237" spans="1:16" ht="15" customHeight="1" x14ac:dyDescent="0.35">
      <c r="A237" s="232"/>
      <c r="B237" s="232"/>
      <c r="C237" s="329" t="s">
        <v>623</v>
      </c>
      <c r="D237" s="329"/>
      <c r="E237" s="329"/>
      <c r="F237" s="329"/>
      <c r="G237" s="329"/>
      <c r="H237" s="329"/>
      <c r="I237" s="329"/>
      <c r="J237" s="329"/>
      <c r="K237" s="329"/>
      <c r="L237" s="329"/>
      <c r="M237" s="329"/>
      <c r="N237" s="329"/>
      <c r="O237" s="329"/>
      <c r="P237" s="232"/>
    </row>
    <row r="238" spans="1:16" x14ac:dyDescent="0.35">
      <c r="A238" s="232"/>
      <c r="B238" s="254"/>
      <c r="C238" s="329"/>
      <c r="D238" s="329"/>
      <c r="E238" s="329"/>
      <c r="F238" s="329"/>
      <c r="G238" s="329"/>
      <c r="H238" s="329"/>
      <c r="I238" s="329"/>
      <c r="J238" s="329"/>
      <c r="K238" s="329"/>
      <c r="L238" s="329"/>
      <c r="M238" s="329"/>
      <c r="N238" s="329"/>
      <c r="O238" s="329"/>
      <c r="P238" s="232"/>
    </row>
    <row r="239" spans="1:16" ht="15" thickBot="1" x14ac:dyDescent="0.4">
      <c r="A239" s="232"/>
      <c r="B239" s="232"/>
      <c r="C239" s="232"/>
      <c r="D239" s="232"/>
      <c r="E239" s="232"/>
      <c r="F239" s="232"/>
      <c r="G239" s="232"/>
      <c r="H239" s="232"/>
      <c r="I239" s="232"/>
      <c r="J239" s="232"/>
      <c r="K239" s="232"/>
      <c r="L239" s="232"/>
      <c r="M239" s="232"/>
      <c r="N239" s="232"/>
      <c r="O239" s="232"/>
      <c r="P239" s="232"/>
    </row>
    <row r="240" spans="1:16" ht="15" thickBot="1" x14ac:dyDescent="0.4">
      <c r="A240" s="232"/>
      <c r="B240" s="232" t="s">
        <v>624</v>
      </c>
      <c r="C240" s="232"/>
      <c r="D240" s="232"/>
      <c r="E240" s="232"/>
      <c r="F240" s="232"/>
      <c r="G240" s="232"/>
      <c r="H240" s="232"/>
      <c r="I240" s="232"/>
      <c r="J240" s="232"/>
      <c r="K240" s="232"/>
      <c r="L240" s="232">
        <f>Clínica!C57</f>
        <v>0</v>
      </c>
      <c r="M240" s="232" t="s">
        <v>406</v>
      </c>
      <c r="N240" s="232"/>
      <c r="O240" s="202">
        <f>Clínica!C63</f>
        <v>0</v>
      </c>
      <c r="P240" s="232"/>
    </row>
    <row r="241" spans="1:16" x14ac:dyDescent="0.35">
      <c r="A241" s="232"/>
      <c r="B241" s="232"/>
      <c r="C241" s="232"/>
      <c r="D241" s="232"/>
      <c r="E241" s="232"/>
      <c r="F241" s="232"/>
      <c r="G241" s="232"/>
      <c r="H241" s="232"/>
      <c r="I241" s="232"/>
      <c r="J241" s="232"/>
      <c r="K241" s="232"/>
      <c r="L241" s="232"/>
      <c r="M241" s="232"/>
      <c r="N241" s="232"/>
      <c r="O241" s="232"/>
      <c r="P241" s="232"/>
    </row>
    <row r="242" spans="1:16" x14ac:dyDescent="0.35">
      <c r="A242" s="232"/>
      <c r="B242" s="232"/>
      <c r="C242" s="246" t="s">
        <v>625</v>
      </c>
      <c r="D242" s="232"/>
      <c r="E242" s="232"/>
      <c r="F242" s="232"/>
      <c r="G242" s="232"/>
      <c r="H242" s="232"/>
      <c r="I242" s="232"/>
      <c r="J242" s="232"/>
      <c r="K242" s="232"/>
      <c r="L242" s="232"/>
      <c r="M242" s="232"/>
      <c r="N242" s="232"/>
      <c r="O242" s="232"/>
      <c r="P242" s="232"/>
    </row>
    <row r="243" spans="1:16" x14ac:dyDescent="0.35">
      <c r="A243" s="232"/>
      <c r="B243" s="232"/>
      <c r="C243" s="232"/>
      <c r="D243" s="232"/>
      <c r="E243" s="232"/>
      <c r="F243" s="232"/>
      <c r="G243" s="232"/>
      <c r="H243" s="232"/>
      <c r="I243" s="232"/>
      <c r="J243" s="232"/>
      <c r="K243" s="232"/>
      <c r="L243" s="232"/>
      <c r="M243" s="232"/>
      <c r="N243" s="232"/>
      <c r="O243" s="232"/>
      <c r="P243" s="232"/>
    </row>
    <row r="244" spans="1:16" ht="15" thickBot="1" x14ac:dyDescent="0.4">
      <c r="A244" s="232"/>
      <c r="B244" s="232"/>
      <c r="C244" s="248" t="s">
        <v>626</v>
      </c>
      <c r="D244" s="232"/>
      <c r="E244" s="232"/>
      <c r="F244" s="232"/>
      <c r="G244" s="232"/>
      <c r="H244" s="232"/>
      <c r="I244" s="232"/>
      <c r="J244" s="232"/>
      <c r="K244" s="232"/>
      <c r="L244" s="232"/>
      <c r="M244" s="232"/>
      <c r="N244" s="232"/>
      <c r="O244" s="232"/>
      <c r="P244" s="232"/>
    </row>
    <row r="245" spans="1:16" ht="15" thickBot="1" x14ac:dyDescent="0.4">
      <c r="A245" s="232"/>
      <c r="B245" s="232" t="s">
        <v>627</v>
      </c>
      <c r="C245" s="232"/>
      <c r="D245" s="232"/>
      <c r="E245" s="232"/>
      <c r="F245" s="232"/>
      <c r="G245" s="232"/>
      <c r="H245" s="232"/>
      <c r="I245" s="232"/>
      <c r="J245" s="232"/>
      <c r="K245" s="232"/>
      <c r="L245" s="232">
        <f>Clínica!C65</f>
        <v>0</v>
      </c>
      <c r="M245" s="232" t="s">
        <v>406</v>
      </c>
      <c r="N245" s="232"/>
      <c r="O245" s="202">
        <f>Clínica!C71</f>
        <v>0</v>
      </c>
      <c r="P245" s="232"/>
    </row>
    <row r="246" spans="1:16" x14ac:dyDescent="0.35">
      <c r="A246" s="232"/>
      <c r="B246" s="232"/>
      <c r="C246" s="232"/>
      <c r="D246" s="232"/>
      <c r="E246" s="232"/>
      <c r="F246" s="232"/>
      <c r="G246" s="232"/>
      <c r="H246" s="232"/>
      <c r="I246" s="232"/>
      <c r="J246" s="232"/>
      <c r="K246" s="232"/>
      <c r="L246" s="232"/>
      <c r="M246" s="232"/>
      <c r="N246" s="232"/>
      <c r="O246" s="232"/>
      <c r="P246" s="232"/>
    </row>
    <row r="247" spans="1:16" x14ac:dyDescent="0.35">
      <c r="A247" s="232"/>
      <c r="B247" s="232"/>
      <c r="C247" s="246" t="s">
        <v>625</v>
      </c>
      <c r="D247" s="232"/>
      <c r="E247" s="232"/>
      <c r="F247" s="232"/>
      <c r="G247" s="232"/>
      <c r="H247" s="232"/>
      <c r="I247" s="232"/>
      <c r="J247" s="232"/>
      <c r="K247" s="232"/>
      <c r="L247" s="232"/>
      <c r="M247" s="232"/>
      <c r="N247" s="232"/>
      <c r="O247" s="232"/>
      <c r="P247" s="232"/>
    </row>
    <row r="248" spans="1:16" x14ac:dyDescent="0.35">
      <c r="A248" s="232"/>
      <c r="B248" s="232"/>
      <c r="C248" s="232"/>
      <c r="D248" s="232"/>
      <c r="E248" s="232"/>
      <c r="F248" s="232"/>
      <c r="G248" s="232"/>
      <c r="H248" s="232"/>
      <c r="I248" s="232"/>
      <c r="J248" s="232"/>
      <c r="K248" s="232"/>
      <c r="L248" s="232"/>
      <c r="M248" s="232"/>
      <c r="N248" s="232"/>
      <c r="O248" s="232"/>
      <c r="P248" s="232"/>
    </row>
    <row r="249" spans="1:16" x14ac:dyDescent="0.35">
      <c r="A249" s="232"/>
      <c r="B249" s="232"/>
      <c r="C249" s="248" t="s">
        <v>626</v>
      </c>
      <c r="D249" s="232"/>
      <c r="E249" s="232"/>
      <c r="F249" s="232"/>
      <c r="G249" s="232"/>
      <c r="H249" s="232"/>
      <c r="I249" s="232"/>
      <c r="J249" s="232"/>
      <c r="K249" s="232"/>
      <c r="L249" s="232"/>
      <c r="M249" s="232"/>
      <c r="N249" s="232"/>
      <c r="O249" s="232"/>
      <c r="P249" s="232"/>
    </row>
    <row r="250" spans="1:16" x14ac:dyDescent="0.35">
      <c r="A250" s="232"/>
      <c r="B250" s="232"/>
      <c r="C250" s="248"/>
      <c r="D250" s="232"/>
      <c r="E250" s="232"/>
      <c r="F250" s="232"/>
      <c r="G250" s="232"/>
      <c r="H250" s="232"/>
      <c r="I250" s="232"/>
      <c r="J250" s="232"/>
      <c r="K250" s="232"/>
      <c r="L250" s="232"/>
      <c r="M250" s="232"/>
      <c r="N250" s="232"/>
      <c r="O250" s="232"/>
      <c r="P250" s="232"/>
    </row>
    <row r="251" spans="1:16" x14ac:dyDescent="0.35">
      <c r="A251" s="232"/>
      <c r="B251" s="232"/>
      <c r="C251" s="248"/>
      <c r="D251" s="232"/>
      <c r="E251" s="232"/>
      <c r="F251" s="232"/>
      <c r="G251" s="232"/>
      <c r="H251" s="232"/>
      <c r="I251" s="232"/>
      <c r="J251" s="232"/>
      <c r="K251" s="232"/>
      <c r="L251" s="232"/>
      <c r="M251" s="232"/>
      <c r="N251" s="232"/>
      <c r="O251" s="232"/>
      <c r="P251" s="232"/>
    </row>
    <row r="252" spans="1:16" x14ac:dyDescent="0.35">
      <c r="A252" s="232"/>
      <c r="B252" s="232"/>
      <c r="C252" s="248"/>
      <c r="D252" s="232"/>
      <c r="E252" s="232"/>
      <c r="F252" s="232"/>
      <c r="G252" s="232"/>
      <c r="H252" s="232"/>
      <c r="I252" s="232"/>
      <c r="J252" s="232"/>
      <c r="K252" s="232"/>
      <c r="L252" s="232"/>
      <c r="M252" s="232"/>
      <c r="N252" s="232"/>
      <c r="O252" s="232"/>
      <c r="P252" s="232"/>
    </row>
    <row r="253" spans="1:16" x14ac:dyDescent="0.35">
      <c r="A253" s="232"/>
      <c r="B253" s="232"/>
      <c r="C253" s="248"/>
      <c r="D253" s="232"/>
      <c r="E253" s="232"/>
      <c r="F253" s="232"/>
      <c r="G253" s="232"/>
      <c r="H253" s="232"/>
      <c r="I253" s="232"/>
      <c r="J253" s="232"/>
      <c r="K253" s="232"/>
      <c r="L253" s="232"/>
      <c r="M253" s="232"/>
      <c r="N253" s="232"/>
      <c r="O253" s="232"/>
      <c r="P253" s="232"/>
    </row>
    <row r="254" spans="1:16" x14ac:dyDescent="0.35">
      <c r="A254" s="232"/>
      <c r="B254" s="243" t="s">
        <v>486</v>
      </c>
      <c r="C254" s="232"/>
      <c r="D254" s="232"/>
      <c r="E254" s="232"/>
      <c r="F254" s="232"/>
      <c r="G254" s="232"/>
      <c r="H254" s="232"/>
      <c r="I254" s="232"/>
      <c r="J254" s="232"/>
      <c r="K254" s="232"/>
      <c r="L254" s="232"/>
      <c r="M254" s="232"/>
      <c r="N254" s="232"/>
      <c r="O254" s="232"/>
      <c r="P254" s="232"/>
    </row>
    <row r="255" spans="1:16" ht="15" thickBot="1" x14ac:dyDescent="0.4">
      <c r="A255" s="232"/>
      <c r="B255" s="232"/>
      <c r="C255" s="232"/>
      <c r="D255" s="232"/>
      <c r="E255" s="232"/>
      <c r="F255" s="232"/>
      <c r="G255" s="232"/>
      <c r="H255" s="232"/>
      <c r="I255" s="232"/>
      <c r="J255" s="232"/>
      <c r="K255" s="232"/>
      <c r="L255" s="232"/>
      <c r="M255" s="232"/>
      <c r="N255" s="232"/>
      <c r="O255" s="232"/>
      <c r="P255" s="232"/>
    </row>
    <row r="256" spans="1:16" ht="15" thickBot="1" x14ac:dyDescent="0.4">
      <c r="A256" s="232"/>
      <c r="B256" s="232" t="s">
        <v>385</v>
      </c>
      <c r="C256" s="232"/>
      <c r="D256" s="232"/>
      <c r="E256" s="324">
        <f>'Resultados 3'!E28</f>
        <v>74.999978804174987</v>
      </c>
      <c r="F256" s="325"/>
      <c r="G256" s="325"/>
      <c r="H256" s="325"/>
      <c r="I256" s="325"/>
      <c r="J256" s="325"/>
      <c r="K256" s="325"/>
      <c r="L256" s="325"/>
      <c r="M256" s="325"/>
      <c r="N256" s="325"/>
      <c r="O256" s="326"/>
      <c r="P256" s="232"/>
    </row>
    <row r="257" spans="1:20" ht="15" thickBot="1" x14ac:dyDescent="0.4">
      <c r="A257" s="232"/>
      <c r="B257" s="232"/>
      <c r="C257" s="232"/>
      <c r="D257" s="232"/>
      <c r="E257" s="232"/>
      <c r="F257" s="232"/>
      <c r="G257" s="232"/>
      <c r="H257" s="232"/>
      <c r="I257" s="232"/>
      <c r="J257" s="232"/>
      <c r="K257" s="232"/>
      <c r="L257" s="232"/>
      <c r="M257" s="232"/>
      <c r="N257" s="232"/>
      <c r="O257" s="232"/>
      <c r="P257" s="232"/>
    </row>
    <row r="258" spans="1:20" ht="15" thickBot="1" x14ac:dyDescent="0.4">
      <c r="A258" s="232"/>
      <c r="B258" s="232" t="s">
        <v>628</v>
      </c>
      <c r="C258" s="232"/>
      <c r="D258" s="232"/>
      <c r="E258" s="232"/>
      <c r="F258" s="232"/>
      <c r="G258" s="232"/>
      <c r="H258" s="232"/>
      <c r="I258" s="232"/>
      <c r="J258" s="232"/>
      <c r="K258" s="232"/>
      <c r="L258" s="293" t="e">
        <f>Descripción!C46</f>
        <v>#DIV/0!</v>
      </c>
      <c r="M258" s="232" t="s">
        <v>406</v>
      </c>
      <c r="N258" s="232"/>
      <c r="O258" s="202">
        <f>Descripción!C47</f>
        <v>0</v>
      </c>
      <c r="P258" s="232"/>
      <c r="Q258" s="193" t="s">
        <v>629</v>
      </c>
      <c r="R258" s="193"/>
      <c r="S258" s="193"/>
      <c r="T258" s="193"/>
    </row>
    <row r="259" spans="1:20" x14ac:dyDescent="0.35">
      <c r="A259" s="232"/>
      <c r="B259" s="232"/>
      <c r="C259" s="232"/>
      <c r="D259" s="232"/>
      <c r="E259" s="232"/>
      <c r="F259" s="232"/>
      <c r="G259" s="232"/>
      <c r="H259" s="232"/>
      <c r="I259" s="232"/>
      <c r="J259" s="232"/>
      <c r="K259" s="232"/>
      <c r="L259" s="232"/>
      <c r="M259" s="232"/>
      <c r="N259" s="232"/>
      <c r="O259" s="232"/>
      <c r="P259" s="232"/>
    </row>
    <row r="260" spans="1:20" x14ac:dyDescent="0.35">
      <c r="A260" s="232"/>
      <c r="B260" s="232"/>
      <c r="C260" s="232"/>
      <c r="D260" s="232"/>
      <c r="E260" s="232"/>
      <c r="F260" s="232"/>
      <c r="G260" s="232"/>
      <c r="H260" s="232"/>
      <c r="I260" s="232"/>
      <c r="J260" s="232"/>
      <c r="K260" s="232"/>
      <c r="L260" s="232"/>
      <c r="M260" s="232"/>
      <c r="N260" s="232"/>
      <c r="O260" s="232"/>
      <c r="P260" s="232"/>
      <c r="Q260" s="48"/>
      <c r="R260" s="48"/>
      <c r="S260" s="48"/>
      <c r="T260" s="48"/>
    </row>
    <row r="261" spans="1:20" x14ac:dyDescent="0.35">
      <c r="A261" s="232"/>
      <c r="B261" s="232"/>
      <c r="C261" s="246" t="s">
        <v>803</v>
      </c>
      <c r="D261" s="232"/>
      <c r="E261" s="232"/>
      <c r="F261" s="232"/>
      <c r="G261" s="232"/>
      <c r="H261" s="232"/>
      <c r="I261" s="232"/>
      <c r="J261" s="232"/>
      <c r="K261" s="232"/>
      <c r="L261" s="232"/>
      <c r="M261" s="232"/>
      <c r="N261" s="232"/>
      <c r="O261" s="232"/>
      <c r="P261" s="232"/>
    </row>
    <row r="262" spans="1:20" x14ac:dyDescent="0.35">
      <c r="A262" s="232"/>
      <c r="B262" s="232"/>
      <c r="C262" s="232"/>
      <c r="D262" s="232"/>
      <c r="E262" s="232"/>
      <c r="F262" s="232"/>
      <c r="G262" s="232"/>
      <c r="H262" s="232"/>
      <c r="I262" s="232"/>
      <c r="J262" s="232"/>
      <c r="K262" s="232"/>
      <c r="L262" s="232"/>
      <c r="M262" s="232"/>
      <c r="N262" s="232"/>
      <c r="O262" s="232"/>
      <c r="P262" s="232"/>
    </row>
    <row r="263" spans="1:20" x14ac:dyDescent="0.35">
      <c r="A263" s="232"/>
      <c r="B263" s="232"/>
      <c r="C263" s="248" t="s">
        <v>631</v>
      </c>
      <c r="D263" s="232"/>
      <c r="E263" s="232"/>
      <c r="F263" s="232"/>
      <c r="G263" s="232"/>
      <c r="H263" s="232"/>
      <c r="I263" s="232"/>
      <c r="J263" s="232"/>
      <c r="K263" s="232"/>
      <c r="L263" s="232"/>
      <c r="M263" s="232"/>
      <c r="N263" s="232"/>
      <c r="O263" s="232"/>
      <c r="P263" s="232"/>
    </row>
    <row r="264" spans="1:20" ht="15" thickBot="1" x14ac:dyDescent="0.4">
      <c r="A264" s="232"/>
      <c r="B264" s="232"/>
      <c r="C264" s="232"/>
      <c r="D264" s="232"/>
      <c r="E264" s="232"/>
      <c r="F264" s="232"/>
      <c r="G264" s="232"/>
      <c r="H264" s="232"/>
      <c r="I264" s="232"/>
      <c r="J264" s="232"/>
      <c r="K264" s="232"/>
      <c r="L264" s="232"/>
      <c r="M264" s="232"/>
      <c r="N264" s="232"/>
      <c r="O264" s="232"/>
      <c r="P264" s="232"/>
    </row>
    <row r="265" spans="1:20" ht="15" thickBot="1" x14ac:dyDescent="0.4">
      <c r="A265" s="232"/>
      <c r="B265" s="232" t="s">
        <v>632</v>
      </c>
      <c r="C265" s="232"/>
      <c r="D265" s="232"/>
      <c r="E265" s="232"/>
      <c r="F265" s="232"/>
      <c r="G265" s="232"/>
      <c r="H265" s="232"/>
      <c r="I265" s="232"/>
      <c r="J265" s="232"/>
      <c r="K265" s="232"/>
      <c r="L265" s="232">
        <f>Clínica!D41</f>
        <v>0</v>
      </c>
      <c r="M265" s="232" t="s">
        <v>406</v>
      </c>
      <c r="N265" s="232"/>
      <c r="O265" s="202">
        <f>Clínica!F41</f>
        <v>0</v>
      </c>
      <c r="P265" s="232"/>
    </row>
    <row r="266" spans="1:20" x14ac:dyDescent="0.35">
      <c r="A266" s="232"/>
      <c r="B266" s="232"/>
      <c r="C266" s="232"/>
      <c r="D266" s="232"/>
      <c r="E266" s="232"/>
      <c r="F266" s="232"/>
      <c r="G266" s="232"/>
      <c r="H266" s="232"/>
      <c r="I266" s="232"/>
      <c r="J266" s="232"/>
      <c r="K266" s="232"/>
      <c r="L266" s="232"/>
      <c r="M266" s="232"/>
      <c r="N266" s="232"/>
      <c r="O266" s="232"/>
      <c r="P266" s="232"/>
    </row>
    <row r="267" spans="1:20" x14ac:dyDescent="0.35">
      <c r="A267" s="232"/>
      <c r="B267" s="232"/>
      <c r="C267" s="246" t="s">
        <v>633</v>
      </c>
      <c r="D267" s="232"/>
      <c r="E267" s="232"/>
      <c r="F267" s="232"/>
      <c r="G267" s="232"/>
      <c r="H267" s="232"/>
      <c r="I267" s="232"/>
      <c r="J267" s="232"/>
      <c r="K267" s="232"/>
      <c r="L267" s="232"/>
      <c r="M267" s="232"/>
      <c r="N267" s="232"/>
      <c r="O267" s="232"/>
      <c r="P267" s="232"/>
    </row>
    <row r="268" spans="1:20" x14ac:dyDescent="0.35">
      <c r="A268" s="232"/>
      <c r="B268" s="232"/>
      <c r="C268" s="232"/>
      <c r="D268" s="232"/>
      <c r="E268" s="232"/>
      <c r="F268" s="232"/>
      <c r="G268" s="232"/>
      <c r="H268" s="232"/>
      <c r="I268" s="232"/>
      <c r="J268" s="232"/>
      <c r="K268" s="232"/>
      <c r="L268" s="232"/>
      <c r="M268" s="232"/>
      <c r="N268" s="232"/>
      <c r="O268" s="232"/>
      <c r="P268" s="232"/>
    </row>
    <row r="269" spans="1:20" x14ac:dyDescent="0.35">
      <c r="A269" s="232"/>
      <c r="B269" s="232"/>
      <c r="C269" s="248" t="s">
        <v>626</v>
      </c>
      <c r="D269" s="232"/>
      <c r="E269" s="232"/>
      <c r="F269" s="232"/>
      <c r="G269" s="232"/>
      <c r="H269" s="232"/>
      <c r="I269" s="232"/>
      <c r="J269" s="232"/>
      <c r="K269" s="232"/>
      <c r="L269" s="232"/>
      <c r="M269" s="232"/>
      <c r="N269" s="232"/>
      <c r="O269" s="232"/>
      <c r="P269" s="232"/>
    </row>
    <row r="270" spans="1:20" ht="15" thickBot="1" x14ac:dyDescent="0.4">
      <c r="A270" s="232"/>
      <c r="B270" s="232"/>
      <c r="C270" s="232"/>
      <c r="D270" s="232"/>
      <c r="E270" s="232"/>
      <c r="F270" s="232"/>
      <c r="G270" s="232"/>
      <c r="H270" s="232"/>
      <c r="I270" s="232"/>
      <c r="J270" s="232"/>
      <c r="K270" s="232"/>
      <c r="L270" s="232"/>
      <c r="M270" s="232"/>
      <c r="N270" s="232"/>
      <c r="O270" s="232"/>
      <c r="P270" s="232"/>
    </row>
    <row r="271" spans="1:20" ht="15" thickBot="1" x14ac:dyDescent="0.4">
      <c r="A271" s="232"/>
      <c r="B271" s="232" t="s">
        <v>634</v>
      </c>
      <c r="C271" s="232"/>
      <c r="D271" s="232"/>
      <c r="E271" s="232"/>
      <c r="F271" s="232"/>
      <c r="G271" s="232"/>
      <c r="H271" s="232"/>
      <c r="I271" s="232"/>
      <c r="J271" s="232"/>
      <c r="K271" s="232"/>
      <c r="L271" s="232">
        <f>Clínica!D42</f>
        <v>0</v>
      </c>
      <c r="M271" s="232" t="s">
        <v>406</v>
      </c>
      <c r="N271" s="232"/>
      <c r="O271" s="202">
        <f>Clínica!F42</f>
        <v>0</v>
      </c>
      <c r="P271" s="232"/>
    </row>
    <row r="272" spans="1:20" x14ac:dyDescent="0.35">
      <c r="A272" s="232"/>
      <c r="B272" s="232"/>
      <c r="C272" s="232"/>
      <c r="D272" s="232"/>
      <c r="E272" s="232"/>
      <c r="F272" s="232"/>
      <c r="G272" s="232"/>
      <c r="H272" s="232"/>
      <c r="I272" s="232"/>
      <c r="J272" s="232"/>
      <c r="K272" s="232"/>
      <c r="L272" s="232"/>
      <c r="M272" s="232"/>
      <c r="N272" s="232"/>
      <c r="O272" s="232"/>
      <c r="P272" s="232"/>
    </row>
    <row r="273" spans="1:16" x14ac:dyDescent="0.35">
      <c r="A273" s="232"/>
      <c r="B273" s="232"/>
      <c r="C273" s="246" t="s">
        <v>633</v>
      </c>
      <c r="D273" s="232"/>
      <c r="E273" s="232"/>
      <c r="F273" s="232"/>
      <c r="G273" s="232"/>
      <c r="H273" s="232"/>
      <c r="I273" s="232"/>
      <c r="J273" s="232"/>
      <c r="K273" s="232"/>
      <c r="L273" s="232"/>
      <c r="M273" s="232"/>
      <c r="N273" s="232"/>
      <c r="O273" s="232"/>
      <c r="P273" s="232"/>
    </row>
    <row r="274" spans="1:16" x14ac:dyDescent="0.35">
      <c r="A274" s="232"/>
      <c r="B274" s="232"/>
      <c r="C274" s="232"/>
      <c r="D274" s="232"/>
      <c r="E274" s="232"/>
      <c r="F274" s="232"/>
      <c r="G274" s="232"/>
      <c r="H274" s="232"/>
      <c r="I274" s="232"/>
      <c r="J274" s="232"/>
      <c r="K274" s="232"/>
      <c r="L274" s="232"/>
      <c r="M274" s="232"/>
      <c r="N274" s="232"/>
      <c r="O274" s="232"/>
      <c r="P274" s="232"/>
    </row>
    <row r="275" spans="1:16" x14ac:dyDescent="0.35">
      <c r="A275" s="232"/>
      <c r="B275" s="232"/>
      <c r="C275" s="248" t="s">
        <v>626</v>
      </c>
      <c r="D275" s="232"/>
      <c r="E275" s="232"/>
      <c r="F275" s="232"/>
      <c r="G275" s="232"/>
      <c r="H275" s="232"/>
      <c r="I275" s="232"/>
      <c r="J275" s="232"/>
      <c r="K275" s="232"/>
      <c r="L275" s="232"/>
      <c r="M275" s="232"/>
      <c r="N275" s="232"/>
      <c r="O275" s="232"/>
      <c r="P275" s="232"/>
    </row>
    <row r="276" spans="1:16" ht="15" thickBot="1" x14ac:dyDescent="0.4">
      <c r="A276" s="232"/>
      <c r="B276" s="232"/>
      <c r="C276" s="232"/>
      <c r="D276" s="232"/>
      <c r="E276" s="232"/>
      <c r="F276" s="232"/>
      <c r="G276" s="232"/>
      <c r="H276" s="232"/>
      <c r="I276" s="232"/>
      <c r="J276" s="232"/>
      <c r="K276" s="232"/>
      <c r="L276" s="232"/>
      <c r="M276" s="232"/>
      <c r="N276" s="232"/>
      <c r="O276" s="232"/>
      <c r="P276" s="232"/>
    </row>
    <row r="277" spans="1:16" ht="15" thickBot="1" x14ac:dyDescent="0.4">
      <c r="A277" s="232"/>
      <c r="B277" s="232" t="s">
        <v>635</v>
      </c>
      <c r="C277" s="232"/>
      <c r="D277" s="232"/>
      <c r="E277" s="232"/>
      <c r="F277" s="232"/>
      <c r="G277" s="232"/>
      <c r="H277" s="232"/>
      <c r="I277" s="232"/>
      <c r="J277" s="232"/>
      <c r="K277" s="232"/>
      <c r="L277" s="232">
        <f>Clínica!D43</f>
        <v>0</v>
      </c>
      <c r="M277" s="232" t="s">
        <v>406</v>
      </c>
      <c r="N277" s="232"/>
      <c r="O277" s="202">
        <f>Clínica!F43</f>
        <v>0</v>
      </c>
      <c r="P277" s="232"/>
    </row>
    <row r="278" spans="1:16" x14ac:dyDescent="0.35">
      <c r="A278" s="232"/>
      <c r="B278" s="232"/>
      <c r="C278" s="232"/>
      <c r="D278" s="232"/>
      <c r="E278" s="232"/>
      <c r="F278" s="232"/>
      <c r="G278" s="232"/>
      <c r="H278" s="232"/>
      <c r="I278" s="232"/>
      <c r="J278" s="232"/>
      <c r="K278" s="232"/>
      <c r="L278" s="232"/>
      <c r="M278" s="232"/>
      <c r="N278" s="232"/>
      <c r="O278" s="232"/>
      <c r="P278" s="232"/>
    </row>
    <row r="279" spans="1:16" x14ac:dyDescent="0.35">
      <c r="A279" s="232"/>
      <c r="B279" s="232"/>
      <c r="C279" s="246" t="s">
        <v>633</v>
      </c>
      <c r="D279" s="232"/>
      <c r="E279" s="232"/>
      <c r="F279" s="232"/>
      <c r="G279" s="232"/>
      <c r="H279" s="232"/>
      <c r="I279" s="232"/>
      <c r="J279" s="232"/>
      <c r="K279" s="232"/>
      <c r="L279" s="232"/>
      <c r="M279" s="232"/>
      <c r="N279" s="232"/>
      <c r="O279" s="232"/>
      <c r="P279" s="232"/>
    </row>
    <row r="280" spans="1:16" x14ac:dyDescent="0.35">
      <c r="A280" s="232"/>
      <c r="B280" s="232"/>
      <c r="C280" s="232"/>
      <c r="D280" s="232"/>
      <c r="E280" s="232"/>
      <c r="F280" s="232"/>
      <c r="G280" s="232"/>
      <c r="H280" s="232"/>
      <c r="I280" s="232"/>
      <c r="J280" s="232"/>
      <c r="K280" s="232"/>
      <c r="L280" s="232"/>
      <c r="M280" s="232"/>
      <c r="N280" s="232"/>
      <c r="O280" s="232"/>
      <c r="P280" s="232"/>
    </row>
    <row r="281" spans="1:16" x14ac:dyDescent="0.35">
      <c r="A281" s="232"/>
      <c r="B281" s="232"/>
      <c r="C281" s="248" t="s">
        <v>626</v>
      </c>
      <c r="D281" s="232"/>
      <c r="E281" s="232"/>
      <c r="F281" s="232"/>
      <c r="G281" s="232"/>
      <c r="H281" s="232"/>
      <c r="I281" s="232"/>
      <c r="J281" s="232"/>
      <c r="K281" s="232"/>
      <c r="L281" s="232"/>
      <c r="M281" s="232"/>
      <c r="N281" s="232"/>
      <c r="O281" s="232"/>
      <c r="P281" s="232"/>
    </row>
    <row r="282" spans="1:16" ht="15" thickBot="1" x14ac:dyDescent="0.4">
      <c r="A282" s="232"/>
      <c r="B282" s="232"/>
      <c r="C282" s="232"/>
      <c r="D282" s="232"/>
      <c r="E282" s="232"/>
      <c r="F282" s="232"/>
      <c r="G282" s="232"/>
      <c r="H282" s="232"/>
      <c r="I282" s="232"/>
      <c r="J282" s="232"/>
      <c r="K282" s="232"/>
      <c r="L282" s="232"/>
      <c r="M282" s="232"/>
      <c r="N282" s="232"/>
      <c r="O282" s="232"/>
      <c r="P282" s="232"/>
    </row>
    <row r="283" spans="1:16" ht="15" thickBot="1" x14ac:dyDescent="0.4">
      <c r="A283" s="232"/>
      <c r="B283" s="232" t="s">
        <v>636</v>
      </c>
      <c r="C283" s="232"/>
      <c r="D283" s="232"/>
      <c r="E283" s="232"/>
      <c r="F283" s="232"/>
      <c r="G283" s="232"/>
      <c r="H283" s="232"/>
      <c r="I283" s="232"/>
      <c r="J283" s="232"/>
      <c r="K283" s="232"/>
      <c r="L283" s="232">
        <f>Clínica!D44</f>
        <v>0</v>
      </c>
      <c r="M283" s="232" t="s">
        <v>406</v>
      </c>
      <c r="N283" s="232"/>
      <c r="O283" s="202">
        <f>Clínica!F44</f>
        <v>0</v>
      </c>
      <c r="P283" s="232"/>
    </row>
    <row r="284" spans="1:16" x14ac:dyDescent="0.35">
      <c r="A284" s="232"/>
      <c r="B284" s="232"/>
      <c r="C284" s="232"/>
      <c r="D284" s="232"/>
      <c r="E284" s="232"/>
      <c r="F284" s="232"/>
      <c r="G284" s="232"/>
      <c r="H284" s="232"/>
      <c r="I284" s="232"/>
      <c r="J284" s="232"/>
      <c r="K284" s="232"/>
      <c r="L284" s="232"/>
      <c r="M284" s="232"/>
      <c r="N284" s="232"/>
      <c r="O284" s="232"/>
      <c r="P284" s="232"/>
    </row>
    <row r="285" spans="1:16" x14ac:dyDescent="0.35">
      <c r="A285" s="232"/>
      <c r="B285" s="232"/>
      <c r="C285" s="246" t="s">
        <v>633</v>
      </c>
      <c r="D285" s="232"/>
      <c r="E285" s="232"/>
      <c r="F285" s="232"/>
      <c r="G285" s="232"/>
      <c r="H285" s="232"/>
      <c r="I285" s="232"/>
      <c r="J285" s="232"/>
      <c r="K285" s="232"/>
      <c r="L285" s="232"/>
      <c r="M285" s="232"/>
      <c r="N285" s="232"/>
      <c r="O285" s="232"/>
      <c r="P285" s="232"/>
    </row>
    <row r="286" spans="1:16" x14ac:dyDescent="0.35">
      <c r="A286" s="232"/>
      <c r="B286" s="232"/>
      <c r="C286" s="232"/>
      <c r="D286" s="232"/>
      <c r="E286" s="232"/>
      <c r="F286" s="232"/>
      <c r="G286" s="232"/>
      <c r="H286" s="232"/>
      <c r="I286" s="232"/>
      <c r="J286" s="232"/>
      <c r="K286" s="232"/>
      <c r="L286" s="232"/>
      <c r="M286" s="232"/>
      <c r="N286" s="232"/>
      <c r="O286" s="232"/>
      <c r="P286" s="232"/>
    </row>
    <row r="287" spans="1:16" x14ac:dyDescent="0.35">
      <c r="A287" s="232"/>
      <c r="B287" s="232"/>
      <c r="C287" s="248" t="s">
        <v>626</v>
      </c>
      <c r="D287" s="232"/>
      <c r="E287" s="232"/>
      <c r="F287" s="232"/>
      <c r="G287" s="232"/>
      <c r="H287" s="232"/>
      <c r="I287" s="232"/>
      <c r="J287" s="232"/>
      <c r="K287" s="232"/>
      <c r="L287" s="232"/>
      <c r="M287" s="232"/>
      <c r="N287" s="232"/>
      <c r="O287" s="232"/>
      <c r="P287" s="232"/>
    </row>
    <row r="288" spans="1:16" ht="15" thickBot="1" x14ac:dyDescent="0.4">
      <c r="A288" s="232"/>
      <c r="B288" s="232"/>
      <c r="C288" s="232"/>
      <c r="D288" s="232"/>
      <c r="E288" s="232"/>
      <c r="F288" s="232"/>
      <c r="G288" s="232"/>
      <c r="H288" s="232"/>
      <c r="I288" s="232"/>
      <c r="J288" s="232"/>
      <c r="K288" s="232"/>
      <c r="L288" s="232"/>
      <c r="M288" s="232"/>
      <c r="N288" s="232"/>
      <c r="O288" s="232"/>
      <c r="P288" s="232"/>
    </row>
    <row r="289" spans="1:25" ht="15" thickBot="1" x14ac:dyDescent="0.4">
      <c r="A289" s="232"/>
      <c r="B289" s="232" t="s">
        <v>637</v>
      </c>
      <c r="C289" s="232"/>
      <c r="D289" s="232"/>
      <c r="E289" s="232"/>
      <c r="F289" s="232"/>
      <c r="G289" s="232"/>
      <c r="H289" s="232"/>
      <c r="I289" s="232"/>
      <c r="J289" s="232"/>
      <c r="K289" s="232"/>
      <c r="L289" s="232">
        <f>Clínica!D45</f>
        <v>0</v>
      </c>
      <c r="M289" s="232" t="s">
        <v>406</v>
      </c>
      <c r="N289" s="232"/>
      <c r="O289" s="202">
        <f>Clínica!F45</f>
        <v>0</v>
      </c>
      <c r="P289" s="232"/>
    </row>
    <row r="290" spans="1:25" x14ac:dyDescent="0.35">
      <c r="A290" s="232"/>
      <c r="B290" s="232"/>
      <c r="C290" s="232"/>
      <c r="D290" s="232"/>
      <c r="E290" s="232"/>
      <c r="F290" s="232"/>
      <c r="G290" s="232"/>
      <c r="H290" s="232"/>
      <c r="I290" s="232"/>
      <c r="J290" s="232"/>
      <c r="K290" s="232"/>
      <c r="L290" s="232"/>
      <c r="M290" s="232"/>
      <c r="N290" s="232"/>
      <c r="O290" s="232"/>
      <c r="P290" s="232"/>
    </row>
    <row r="291" spans="1:25" x14ac:dyDescent="0.35">
      <c r="A291" s="232"/>
      <c r="B291" s="232"/>
      <c r="C291" s="246" t="s">
        <v>633</v>
      </c>
      <c r="D291" s="232"/>
      <c r="E291" s="232"/>
      <c r="F291" s="232"/>
      <c r="G291" s="232"/>
      <c r="H291" s="232"/>
      <c r="I291" s="232"/>
      <c r="J291" s="232"/>
      <c r="K291" s="232"/>
      <c r="L291" s="232"/>
      <c r="M291" s="232"/>
      <c r="N291" s="232"/>
      <c r="O291" s="232"/>
      <c r="P291" s="232"/>
    </row>
    <row r="292" spans="1:25" x14ac:dyDescent="0.35">
      <c r="A292" s="232"/>
      <c r="B292" s="232"/>
      <c r="C292" s="232"/>
      <c r="D292" s="232"/>
      <c r="E292" s="232"/>
      <c r="F292" s="232"/>
      <c r="G292" s="232"/>
      <c r="H292" s="232"/>
      <c r="I292" s="232"/>
      <c r="J292" s="232"/>
      <c r="K292" s="232"/>
      <c r="L292" s="232"/>
      <c r="M292" s="232"/>
      <c r="N292" s="232"/>
      <c r="O292" s="232"/>
      <c r="P292" s="232"/>
    </row>
    <row r="293" spans="1:25" x14ac:dyDescent="0.35">
      <c r="A293" s="232"/>
      <c r="B293" s="232"/>
      <c r="C293" s="248" t="s">
        <v>626</v>
      </c>
      <c r="D293" s="232"/>
      <c r="E293" s="232"/>
      <c r="F293" s="232"/>
      <c r="G293" s="232"/>
      <c r="H293" s="232"/>
      <c r="I293" s="232"/>
      <c r="J293" s="232"/>
      <c r="K293" s="232"/>
      <c r="L293" s="232"/>
      <c r="M293" s="232"/>
      <c r="N293" s="232"/>
      <c r="O293" s="232"/>
      <c r="P293" s="232"/>
    </row>
    <row r="294" spans="1:25" ht="15" thickBot="1" x14ac:dyDescent="0.4">
      <c r="A294" s="232"/>
      <c r="B294" s="232"/>
      <c r="C294" s="248"/>
      <c r="D294" s="232"/>
      <c r="E294" s="232"/>
      <c r="F294" s="232"/>
      <c r="G294" s="232"/>
      <c r="H294" s="232"/>
      <c r="I294" s="232"/>
      <c r="J294" s="232"/>
      <c r="K294" s="232"/>
      <c r="L294" s="232"/>
      <c r="M294" s="232"/>
      <c r="N294" s="232"/>
      <c r="O294" s="232"/>
      <c r="P294" s="232"/>
    </row>
    <row r="295" spans="1:25" ht="15" thickBot="1" x14ac:dyDescent="0.4">
      <c r="A295" s="232"/>
      <c r="B295" s="232" t="s">
        <v>638</v>
      </c>
      <c r="C295" s="232"/>
      <c r="D295" s="232"/>
      <c r="E295" s="232"/>
      <c r="F295" s="232"/>
      <c r="G295" s="327" t="s">
        <v>578</v>
      </c>
      <c r="H295" s="327"/>
      <c r="I295" s="327"/>
      <c r="J295" s="327"/>
      <c r="K295" s="327"/>
      <c r="L295" s="327"/>
      <c r="M295" s="327"/>
      <c r="N295" s="328"/>
      <c r="O295" s="202">
        <f>Clínica!F46</f>
        <v>0</v>
      </c>
      <c r="P295" s="232"/>
      <c r="Q295" s="339" t="s">
        <v>639</v>
      </c>
      <c r="R295" s="339"/>
      <c r="S295" s="339"/>
      <c r="T295" s="339"/>
      <c r="U295" s="339"/>
      <c r="V295" s="339"/>
      <c r="W295" s="339"/>
      <c r="X295" s="339"/>
      <c r="Y295" s="339"/>
    </row>
    <row r="296" spans="1:25" x14ac:dyDescent="0.35">
      <c r="A296" s="232"/>
      <c r="B296" s="232"/>
      <c r="C296" s="232"/>
      <c r="D296" s="232"/>
      <c r="E296" s="232"/>
      <c r="F296" s="232"/>
      <c r="G296" s="232"/>
      <c r="H296" s="232"/>
      <c r="I296" s="232"/>
      <c r="J296" s="232"/>
      <c r="K296" s="232"/>
      <c r="L296" s="232"/>
      <c r="M296" s="232"/>
      <c r="N296" s="232"/>
      <c r="O296" s="232"/>
      <c r="P296" s="232"/>
      <c r="Q296" s="339"/>
      <c r="R296" s="339"/>
      <c r="S296" s="339"/>
      <c r="T296" s="339"/>
      <c r="U296" s="339"/>
      <c r="V296" s="339"/>
      <c r="W296" s="339"/>
      <c r="X296" s="339"/>
      <c r="Y296" s="339"/>
    </row>
    <row r="297" spans="1:25" x14ac:dyDescent="0.35">
      <c r="A297" s="232"/>
      <c r="B297" s="232"/>
      <c r="C297" s="246" t="s">
        <v>640</v>
      </c>
      <c r="D297" s="232"/>
      <c r="E297" s="232"/>
      <c r="F297" s="232"/>
      <c r="G297" s="232"/>
      <c r="H297" s="232"/>
      <c r="I297" s="232"/>
      <c r="J297" s="232"/>
      <c r="K297" s="232"/>
      <c r="L297" s="232"/>
      <c r="M297" s="232"/>
      <c r="N297" s="232"/>
      <c r="O297" s="238"/>
      <c r="P297" s="232"/>
      <c r="Q297" s="193" t="s">
        <v>579</v>
      </c>
      <c r="R297" s="193"/>
      <c r="S297" s="193"/>
      <c r="T297" s="193"/>
      <c r="U297" s="193"/>
    </row>
    <row r="298" spans="1:25" x14ac:dyDescent="0.35">
      <c r="A298" s="232"/>
      <c r="B298" s="232"/>
      <c r="C298" s="232"/>
      <c r="D298" s="232"/>
      <c r="E298" s="232"/>
      <c r="F298" s="232"/>
      <c r="G298" s="232"/>
      <c r="H298" s="232"/>
      <c r="I298" s="232"/>
      <c r="J298" s="232"/>
      <c r="K298" s="232"/>
      <c r="L298" s="232"/>
      <c r="M298" s="232"/>
      <c r="N298" s="232"/>
      <c r="O298" s="232"/>
      <c r="P298" s="232"/>
      <c r="Q298" s="40" t="s">
        <v>578</v>
      </c>
    </row>
    <row r="299" spans="1:25" x14ac:dyDescent="0.35">
      <c r="A299" s="232"/>
      <c r="B299" s="232"/>
      <c r="C299" s="248" t="s">
        <v>641</v>
      </c>
      <c r="D299" s="232"/>
      <c r="E299" s="232"/>
      <c r="F299" s="232"/>
      <c r="G299" s="232"/>
      <c r="H299" s="232"/>
      <c r="I299" s="232"/>
      <c r="J299" s="232"/>
      <c r="K299" s="232"/>
      <c r="L299" s="232"/>
      <c r="M299" s="232"/>
      <c r="N299" s="232"/>
      <c r="O299" s="232"/>
      <c r="P299" s="232"/>
      <c r="Q299" s="40" t="s">
        <v>642</v>
      </c>
    </row>
    <row r="300" spans="1:25" x14ac:dyDescent="0.35">
      <c r="A300" s="232"/>
      <c r="B300" s="232"/>
      <c r="C300" s="232"/>
      <c r="D300" s="232"/>
      <c r="E300" s="232"/>
      <c r="F300" s="232"/>
      <c r="G300" s="232"/>
      <c r="H300" s="232"/>
      <c r="I300" s="232"/>
      <c r="J300" s="232"/>
      <c r="K300" s="232"/>
      <c r="L300" s="232"/>
      <c r="M300" s="232"/>
      <c r="N300" s="232"/>
      <c r="O300" s="232"/>
      <c r="P300" s="232"/>
      <c r="Q300" s="40" t="s">
        <v>643</v>
      </c>
    </row>
    <row r="301" spans="1:25" x14ac:dyDescent="0.35">
      <c r="A301" s="232"/>
      <c r="B301" s="232"/>
      <c r="C301" s="232"/>
      <c r="D301" s="232"/>
      <c r="E301" s="232"/>
      <c r="F301" s="232"/>
      <c r="G301" s="232"/>
      <c r="H301" s="232"/>
      <c r="I301" s="232"/>
      <c r="J301" s="232"/>
      <c r="K301" s="232"/>
      <c r="L301" s="232"/>
      <c r="M301" s="232"/>
      <c r="N301" s="232"/>
      <c r="O301" s="232"/>
      <c r="P301" s="232"/>
    </row>
    <row r="302" spans="1:25" x14ac:dyDescent="0.35">
      <c r="A302" s="232"/>
      <c r="B302" s="232"/>
      <c r="C302" s="232"/>
      <c r="D302" s="232"/>
      <c r="E302" s="232"/>
      <c r="F302" s="232"/>
      <c r="G302" s="232"/>
      <c r="H302" s="232"/>
      <c r="I302" s="232"/>
      <c r="J302" s="232"/>
      <c r="K302" s="232"/>
      <c r="L302" s="232"/>
      <c r="M302" s="232"/>
      <c r="N302" s="232"/>
      <c r="O302" s="232"/>
      <c r="P302" s="232"/>
    </row>
    <row r="303" spans="1:25" x14ac:dyDescent="0.35">
      <c r="A303" s="232"/>
      <c r="B303" s="232"/>
      <c r="C303" s="232"/>
      <c r="D303" s="232"/>
      <c r="E303" s="232"/>
      <c r="F303" s="232"/>
      <c r="G303" s="232"/>
      <c r="H303" s="232"/>
      <c r="I303" s="232"/>
      <c r="J303" s="232"/>
      <c r="K303" s="232"/>
      <c r="L303" s="232"/>
      <c r="M303" s="232"/>
      <c r="N303" s="232"/>
      <c r="O303" s="232"/>
      <c r="P303" s="232"/>
    </row>
    <row r="304" spans="1:25" x14ac:dyDescent="0.35">
      <c r="A304" s="232"/>
      <c r="B304" s="243" t="s">
        <v>435</v>
      </c>
      <c r="C304" s="232"/>
      <c r="D304" s="232"/>
      <c r="E304" s="232"/>
      <c r="F304" s="232"/>
      <c r="G304" s="232"/>
      <c r="H304" s="232"/>
      <c r="I304" s="232"/>
      <c r="J304" s="232"/>
      <c r="K304" s="232"/>
      <c r="L304" s="232"/>
      <c r="M304" s="232"/>
      <c r="N304" s="232"/>
      <c r="O304" s="232"/>
      <c r="P304" s="232"/>
    </row>
    <row r="305" spans="1:16" ht="15" thickBot="1" x14ac:dyDescent="0.4">
      <c r="A305" s="232"/>
      <c r="B305" s="232"/>
      <c r="C305" s="232"/>
      <c r="D305" s="232"/>
      <c r="E305" s="232"/>
      <c r="F305" s="232"/>
      <c r="G305" s="232"/>
      <c r="H305" s="232"/>
      <c r="I305" s="232"/>
      <c r="J305" s="232"/>
      <c r="K305" s="232"/>
      <c r="L305" s="232"/>
      <c r="M305" s="232"/>
      <c r="N305" s="232"/>
      <c r="O305" s="232"/>
      <c r="P305" s="232"/>
    </row>
    <row r="306" spans="1:16" ht="15" thickBot="1" x14ac:dyDescent="0.4">
      <c r="A306" s="232"/>
      <c r="B306" s="232" t="s">
        <v>385</v>
      </c>
      <c r="C306" s="232"/>
      <c r="D306" s="232"/>
      <c r="E306" s="324">
        <f>'Resultados 3'!E31</f>
        <v>0</v>
      </c>
      <c r="F306" s="325"/>
      <c r="G306" s="325"/>
      <c r="H306" s="325"/>
      <c r="I306" s="325"/>
      <c r="J306" s="325"/>
      <c r="K306" s="325"/>
      <c r="L306" s="325"/>
      <c r="M306" s="325"/>
      <c r="N306" s="325"/>
      <c r="O306" s="326"/>
      <c r="P306" s="232"/>
    </row>
    <row r="307" spans="1:16" ht="15" thickBot="1" x14ac:dyDescent="0.4">
      <c r="A307" s="232"/>
      <c r="B307" s="232"/>
      <c r="C307" s="232"/>
      <c r="D307" s="232"/>
      <c r="E307" s="232"/>
      <c r="F307" s="232"/>
      <c r="G307" s="232"/>
      <c r="H307" s="232"/>
      <c r="I307" s="232"/>
      <c r="J307" s="232"/>
      <c r="K307" s="232"/>
      <c r="L307" s="232"/>
      <c r="M307" s="232"/>
      <c r="N307" s="232"/>
      <c r="O307" s="232"/>
      <c r="P307" s="232"/>
    </row>
    <row r="308" spans="1:16" ht="15" thickBot="1" x14ac:dyDescent="0.4">
      <c r="A308" s="232"/>
      <c r="B308" s="232" t="s">
        <v>644</v>
      </c>
      <c r="C308" s="232"/>
      <c r="D308" s="232"/>
      <c r="E308" s="232"/>
      <c r="F308" s="232"/>
      <c r="G308" s="232"/>
      <c r="H308" s="232"/>
      <c r="I308" s="232"/>
      <c r="J308" s="232">
        <f>Clínica!F7</f>
        <v>0</v>
      </c>
      <c r="K308" s="232" t="s">
        <v>610</v>
      </c>
      <c r="L308" s="232"/>
      <c r="M308" s="232"/>
      <c r="N308" s="232"/>
      <c r="O308" s="202">
        <f>Clínica!I7</f>
        <v>0</v>
      </c>
      <c r="P308" s="232"/>
    </row>
    <row r="309" spans="1:16" x14ac:dyDescent="0.35">
      <c r="A309" s="232"/>
      <c r="B309" s="232"/>
      <c r="C309" s="232"/>
      <c r="D309" s="232"/>
      <c r="E309" s="232"/>
      <c r="F309" s="232"/>
      <c r="G309" s="232"/>
      <c r="H309" s="232"/>
      <c r="I309" s="232"/>
      <c r="J309" s="232">
        <f>Clínica!F8</f>
        <v>0</v>
      </c>
      <c r="K309" s="232" t="s">
        <v>611</v>
      </c>
      <c r="L309" s="232"/>
      <c r="M309" s="232"/>
      <c r="N309" s="232"/>
      <c r="O309" s="232"/>
      <c r="P309" s="232"/>
    </row>
    <row r="310" spans="1:16" x14ac:dyDescent="0.35">
      <c r="A310" s="232"/>
      <c r="B310" s="232"/>
      <c r="C310" s="232"/>
      <c r="D310" s="232"/>
      <c r="E310" s="232"/>
      <c r="F310" s="232"/>
      <c r="G310" s="232"/>
      <c r="H310" s="232"/>
      <c r="I310" s="232"/>
      <c r="J310" s="232"/>
      <c r="K310" s="232"/>
      <c r="L310" s="232"/>
      <c r="M310" s="232"/>
      <c r="N310" s="232"/>
      <c r="O310" s="232"/>
      <c r="P310" s="232"/>
    </row>
    <row r="311" spans="1:16" x14ac:dyDescent="0.35">
      <c r="A311" s="232"/>
      <c r="B311" s="232"/>
      <c r="C311" s="332" t="s">
        <v>645</v>
      </c>
      <c r="D311" s="332"/>
      <c r="E311" s="332"/>
      <c r="F311" s="332"/>
      <c r="G311" s="332"/>
      <c r="H311" s="332"/>
      <c r="I311" s="332"/>
      <c r="J311" s="332"/>
      <c r="K311" s="332"/>
      <c r="L311" s="332"/>
      <c r="M311" s="332"/>
      <c r="N311" s="332"/>
      <c r="O311" s="332"/>
      <c r="P311" s="232"/>
    </row>
    <row r="312" spans="1:16" x14ac:dyDescent="0.35">
      <c r="A312" s="232"/>
      <c r="B312" s="232"/>
      <c r="C312" s="332"/>
      <c r="D312" s="332"/>
      <c r="E312" s="332"/>
      <c r="F312" s="332"/>
      <c r="G312" s="332"/>
      <c r="H312" s="332"/>
      <c r="I312" s="332"/>
      <c r="J312" s="332"/>
      <c r="K312" s="332"/>
      <c r="L312" s="332"/>
      <c r="M312" s="332"/>
      <c r="N312" s="332"/>
      <c r="O312" s="332"/>
      <c r="P312" s="232"/>
    </row>
    <row r="313" spans="1:16" x14ac:dyDescent="0.35">
      <c r="A313" s="232"/>
      <c r="B313" s="232"/>
      <c r="C313" s="232"/>
      <c r="D313" s="232"/>
      <c r="E313" s="232"/>
      <c r="F313" s="232"/>
      <c r="G313" s="232"/>
      <c r="H313" s="232"/>
      <c r="I313" s="232"/>
      <c r="J313" s="232"/>
      <c r="K313" s="232"/>
      <c r="L313" s="232"/>
      <c r="M313" s="232"/>
      <c r="N313" s="232"/>
      <c r="O313" s="232"/>
      <c r="P313" s="232"/>
    </row>
    <row r="314" spans="1:16" x14ac:dyDescent="0.35">
      <c r="A314" s="232"/>
      <c r="B314" s="232"/>
      <c r="C314" s="248" t="s">
        <v>646</v>
      </c>
      <c r="D314" s="232"/>
      <c r="E314" s="232"/>
      <c r="F314" s="232"/>
      <c r="G314" s="232"/>
      <c r="H314" s="232"/>
      <c r="I314" s="232"/>
      <c r="J314" s="232"/>
      <c r="K314" s="232"/>
      <c r="L314" s="232"/>
      <c r="M314" s="232"/>
      <c r="N314" s="232"/>
      <c r="O314" s="232"/>
      <c r="P314" s="232"/>
    </row>
    <row r="315" spans="1:16" x14ac:dyDescent="0.35">
      <c r="A315" s="232"/>
      <c r="B315" s="232"/>
      <c r="C315" s="232"/>
      <c r="D315" s="232"/>
      <c r="E315" s="232"/>
      <c r="F315" s="232"/>
      <c r="G315" s="232"/>
      <c r="H315" s="232"/>
      <c r="I315" s="232"/>
      <c r="J315" s="232"/>
      <c r="K315" s="232"/>
      <c r="L315" s="232"/>
      <c r="M315" s="232"/>
      <c r="N315" s="232"/>
      <c r="O315" s="232"/>
      <c r="P315" s="232"/>
    </row>
    <row r="316" spans="1:16" x14ac:dyDescent="0.35">
      <c r="A316" s="232"/>
      <c r="B316" s="232"/>
      <c r="C316" s="257"/>
      <c r="D316" s="232"/>
      <c r="E316" s="232"/>
      <c r="F316" s="232"/>
      <c r="G316" s="232"/>
      <c r="H316" s="232"/>
      <c r="I316" s="232"/>
      <c r="J316" s="232"/>
      <c r="K316" s="232"/>
      <c r="L316" s="232"/>
      <c r="M316" s="232"/>
      <c r="N316" s="232"/>
      <c r="O316" s="232"/>
      <c r="P316" s="232"/>
    </row>
    <row r="317" spans="1:16" x14ac:dyDescent="0.35">
      <c r="A317" s="232"/>
      <c r="B317" s="232"/>
      <c r="C317" s="232"/>
      <c r="D317" s="232"/>
      <c r="E317" s="232"/>
      <c r="F317" s="232"/>
      <c r="G317" s="232"/>
      <c r="H317" s="232"/>
      <c r="I317" s="232"/>
      <c r="J317" s="232"/>
      <c r="K317" s="232"/>
      <c r="L317" s="232"/>
      <c r="M317" s="232"/>
      <c r="N317" s="232"/>
      <c r="O317" s="232"/>
      <c r="P317" s="232"/>
    </row>
    <row r="318" spans="1:16" x14ac:dyDescent="0.35">
      <c r="A318" s="232"/>
      <c r="B318" s="232"/>
      <c r="C318" s="232"/>
      <c r="D318" s="232"/>
      <c r="E318" s="232"/>
      <c r="F318" s="232"/>
      <c r="G318" s="232"/>
      <c r="H318" s="232"/>
      <c r="I318" s="232"/>
      <c r="J318" s="232"/>
      <c r="K318" s="232"/>
      <c r="L318" s="232"/>
      <c r="M318" s="232"/>
      <c r="N318" s="232"/>
      <c r="O318" s="232"/>
      <c r="P318" s="232"/>
    </row>
    <row r="319" spans="1:16" x14ac:dyDescent="0.35">
      <c r="A319" s="232"/>
      <c r="B319" s="232"/>
      <c r="C319" s="232"/>
      <c r="D319" s="232"/>
      <c r="E319" s="232"/>
      <c r="F319" s="232"/>
      <c r="G319" s="232"/>
      <c r="H319" s="232"/>
      <c r="I319" s="232"/>
      <c r="J319" s="232"/>
      <c r="K319" s="232"/>
      <c r="L319" s="232"/>
      <c r="M319" s="232"/>
      <c r="N319" s="232"/>
      <c r="O319" s="232"/>
      <c r="P319" s="232"/>
    </row>
    <row r="320" spans="1:16" x14ac:dyDescent="0.35">
      <c r="A320" s="232"/>
      <c r="B320" s="232"/>
      <c r="C320" s="232"/>
      <c r="D320" s="232"/>
      <c r="E320" s="232"/>
      <c r="F320" s="232"/>
      <c r="G320" s="232"/>
      <c r="H320" s="232"/>
      <c r="I320" s="232"/>
      <c r="J320" s="232"/>
      <c r="K320" s="232"/>
      <c r="L320" s="232"/>
      <c r="M320" s="232"/>
      <c r="N320" s="232"/>
      <c r="O320" s="232"/>
      <c r="P320" s="232"/>
    </row>
    <row r="321" spans="1:16" x14ac:dyDescent="0.35">
      <c r="A321" s="232"/>
      <c r="B321" s="232"/>
      <c r="C321" s="232"/>
      <c r="D321" s="232"/>
      <c r="E321" s="232"/>
      <c r="F321" s="232"/>
      <c r="G321" s="232"/>
      <c r="H321" s="232"/>
      <c r="I321" s="232"/>
      <c r="J321" s="232"/>
      <c r="K321" s="232"/>
      <c r="L321" s="232"/>
      <c r="M321" s="232"/>
      <c r="N321" s="232"/>
      <c r="O321" s="232"/>
      <c r="P321" s="232"/>
    </row>
    <row r="322" spans="1:16" x14ac:dyDescent="0.35">
      <c r="A322" s="232"/>
      <c r="B322" s="232"/>
      <c r="C322" s="232"/>
      <c r="D322" s="232"/>
      <c r="E322" s="232"/>
      <c r="F322" s="232"/>
      <c r="G322" s="232"/>
      <c r="H322" s="232"/>
      <c r="I322" s="232"/>
      <c r="J322" s="232"/>
      <c r="K322" s="232"/>
      <c r="L322" s="232"/>
      <c r="M322" s="232"/>
      <c r="N322" s="232"/>
      <c r="O322" s="232"/>
      <c r="P322" s="232"/>
    </row>
    <row r="323" spans="1:16" x14ac:dyDescent="0.35">
      <c r="A323" s="232"/>
      <c r="B323" s="232"/>
      <c r="C323" s="232"/>
      <c r="D323" s="232"/>
      <c r="E323" s="232"/>
      <c r="F323" s="232"/>
      <c r="G323" s="232"/>
      <c r="H323" s="232"/>
      <c r="I323" s="232"/>
      <c r="J323" s="232"/>
      <c r="K323" s="232"/>
      <c r="L323" s="232"/>
      <c r="M323" s="232"/>
      <c r="N323" s="232"/>
      <c r="O323" s="232"/>
      <c r="P323" s="232"/>
    </row>
    <row r="324" spans="1:16" x14ac:dyDescent="0.35">
      <c r="A324" s="232"/>
      <c r="B324" s="232"/>
      <c r="C324" s="232"/>
      <c r="D324" s="232"/>
      <c r="E324" s="232"/>
      <c r="F324" s="232"/>
      <c r="G324" s="232"/>
      <c r="H324" s="232"/>
      <c r="I324" s="232"/>
      <c r="J324" s="232"/>
      <c r="K324" s="232"/>
      <c r="L324" s="232"/>
      <c r="M324" s="232"/>
      <c r="N324" s="232"/>
      <c r="O324" s="232"/>
      <c r="P324" s="232"/>
    </row>
    <row r="325" spans="1:16" x14ac:dyDescent="0.35">
      <c r="A325" s="232"/>
      <c r="B325" s="232"/>
      <c r="C325" s="232"/>
      <c r="D325" s="232"/>
      <c r="E325" s="232"/>
      <c r="F325" s="232"/>
      <c r="G325" s="232"/>
      <c r="H325" s="232"/>
      <c r="I325" s="232"/>
      <c r="J325" s="232"/>
      <c r="K325" s="232"/>
      <c r="L325" s="232"/>
      <c r="M325" s="232"/>
      <c r="N325" s="232"/>
      <c r="O325" s="232"/>
      <c r="P325" s="232"/>
    </row>
    <row r="326" spans="1:16" x14ac:dyDescent="0.35">
      <c r="A326" s="232"/>
      <c r="B326" s="232"/>
      <c r="C326" s="232"/>
      <c r="D326" s="232"/>
      <c r="E326" s="232"/>
      <c r="F326" s="232"/>
      <c r="G326" s="232"/>
      <c r="H326" s="232"/>
      <c r="I326" s="232"/>
      <c r="J326" s="232"/>
      <c r="K326" s="232"/>
      <c r="L326" s="232"/>
      <c r="M326" s="232"/>
      <c r="N326" s="232"/>
      <c r="O326" s="232"/>
      <c r="P326" s="232"/>
    </row>
    <row r="327" spans="1:16" x14ac:dyDescent="0.35">
      <c r="A327" s="232"/>
      <c r="B327" s="232"/>
      <c r="C327" s="232"/>
      <c r="D327" s="232"/>
      <c r="E327" s="232"/>
      <c r="F327" s="232"/>
      <c r="G327" s="232"/>
      <c r="H327" s="232"/>
      <c r="I327" s="232"/>
      <c r="J327" s="232"/>
      <c r="K327" s="232"/>
      <c r="L327" s="232"/>
      <c r="M327" s="232"/>
      <c r="N327" s="232"/>
      <c r="O327" s="232"/>
      <c r="P327" s="232"/>
    </row>
    <row r="328" spans="1:16" x14ac:dyDescent="0.35">
      <c r="A328" s="232"/>
      <c r="B328" s="232"/>
      <c r="C328" s="232"/>
      <c r="D328" s="232"/>
      <c r="E328" s="232"/>
      <c r="F328" s="232"/>
      <c r="G328" s="232"/>
      <c r="H328" s="232"/>
      <c r="I328" s="232"/>
      <c r="J328" s="232"/>
      <c r="K328" s="232"/>
      <c r="L328" s="232"/>
      <c r="M328" s="232"/>
      <c r="N328" s="232"/>
      <c r="O328" s="232"/>
      <c r="P328" s="232"/>
    </row>
    <row r="329" spans="1:16" x14ac:dyDescent="0.35">
      <c r="A329" s="232"/>
      <c r="B329" s="232"/>
      <c r="C329" s="232"/>
      <c r="D329" s="232"/>
      <c r="E329" s="232"/>
      <c r="F329" s="232"/>
      <c r="G329" s="232"/>
      <c r="H329" s="232"/>
      <c r="I329" s="232"/>
      <c r="J329" s="232"/>
      <c r="K329" s="232"/>
      <c r="L329" s="232"/>
      <c r="M329" s="232"/>
      <c r="N329" s="232"/>
      <c r="O329" s="232"/>
      <c r="P329" s="232"/>
    </row>
    <row r="330" spans="1:16" x14ac:dyDescent="0.35">
      <c r="A330" s="232"/>
      <c r="B330" s="232"/>
      <c r="C330" s="232"/>
      <c r="D330" s="232"/>
      <c r="E330" s="232"/>
      <c r="F330" s="232"/>
      <c r="G330" s="232"/>
      <c r="H330" s="232"/>
      <c r="I330" s="232"/>
      <c r="J330" s="232"/>
      <c r="K330" s="232"/>
      <c r="L330" s="232"/>
      <c r="M330" s="232"/>
      <c r="N330" s="232"/>
      <c r="O330" s="232"/>
      <c r="P330" s="232"/>
    </row>
    <row r="331" spans="1:16" x14ac:dyDescent="0.35">
      <c r="A331" s="232"/>
      <c r="B331" s="232"/>
      <c r="C331" s="232"/>
      <c r="D331" s="232"/>
      <c r="E331" s="232"/>
      <c r="F331" s="232"/>
      <c r="G331" s="232"/>
      <c r="H331" s="232"/>
      <c r="I331" s="232"/>
      <c r="J331" s="232"/>
      <c r="K331" s="232"/>
      <c r="L331" s="232"/>
      <c r="M331" s="232"/>
      <c r="N331" s="232"/>
      <c r="O331" s="232"/>
      <c r="P331" s="232"/>
    </row>
    <row r="332" spans="1:16" x14ac:dyDescent="0.35">
      <c r="A332" s="232"/>
      <c r="B332" s="232"/>
      <c r="C332" s="232"/>
      <c r="D332" s="232"/>
      <c r="E332" s="232"/>
      <c r="F332" s="232"/>
      <c r="G332" s="232"/>
      <c r="H332" s="232"/>
      <c r="I332" s="232"/>
      <c r="J332" s="232"/>
      <c r="K332" s="232"/>
      <c r="L332" s="232"/>
      <c r="M332" s="232"/>
      <c r="N332" s="232"/>
      <c r="O332" s="232"/>
      <c r="P332" s="232"/>
    </row>
    <row r="333" spans="1:16" x14ac:dyDescent="0.35">
      <c r="A333" s="232"/>
      <c r="B333" s="232"/>
      <c r="C333" s="232"/>
      <c r="D333" s="232"/>
      <c r="E333" s="232"/>
      <c r="F333" s="232"/>
      <c r="G333" s="232"/>
      <c r="H333" s="232"/>
      <c r="I333" s="232"/>
      <c r="J333" s="232"/>
      <c r="K333" s="232"/>
      <c r="L333" s="232"/>
      <c r="M333" s="232"/>
      <c r="N333" s="232"/>
      <c r="O333" s="232"/>
      <c r="P333" s="232"/>
    </row>
    <row r="334" spans="1:16" x14ac:dyDescent="0.35">
      <c r="A334" s="232"/>
      <c r="B334" s="232"/>
      <c r="C334" s="232"/>
      <c r="D334" s="232"/>
      <c r="E334" s="232"/>
      <c r="F334" s="232"/>
      <c r="G334" s="232"/>
      <c r="H334" s="232"/>
      <c r="I334" s="232"/>
      <c r="J334" s="232"/>
      <c r="K334" s="232"/>
      <c r="L334" s="232"/>
      <c r="M334" s="232"/>
      <c r="N334" s="232"/>
      <c r="O334" s="232"/>
      <c r="P334" s="232"/>
    </row>
    <row r="335" spans="1:16" x14ac:dyDescent="0.35">
      <c r="A335" s="232"/>
      <c r="B335" s="232"/>
      <c r="C335" s="232"/>
      <c r="D335" s="232"/>
      <c r="E335" s="232"/>
      <c r="F335" s="232"/>
      <c r="G335" s="232"/>
      <c r="H335" s="232"/>
      <c r="I335" s="232"/>
      <c r="J335" s="232"/>
      <c r="K335" s="232"/>
      <c r="L335" s="232"/>
      <c r="M335" s="232"/>
      <c r="N335" s="232"/>
      <c r="O335" s="232"/>
      <c r="P335" s="232"/>
    </row>
    <row r="336" spans="1:16" x14ac:dyDescent="0.35">
      <c r="A336" s="232"/>
      <c r="B336" s="232"/>
      <c r="C336" s="232"/>
      <c r="D336" s="232"/>
      <c r="E336" s="232"/>
      <c r="F336" s="232"/>
      <c r="G336" s="232"/>
      <c r="H336" s="232"/>
      <c r="I336" s="232"/>
      <c r="J336" s="232"/>
      <c r="K336" s="232"/>
      <c r="L336" s="232"/>
      <c r="M336" s="232"/>
      <c r="N336" s="232"/>
      <c r="O336" s="232"/>
      <c r="P336" s="232"/>
    </row>
    <row r="337" spans="1:16" x14ac:dyDescent="0.35">
      <c r="A337" s="232"/>
      <c r="B337" s="232"/>
      <c r="C337" s="232"/>
      <c r="D337" s="232"/>
      <c r="E337" s="232"/>
      <c r="F337" s="232"/>
      <c r="G337" s="232"/>
      <c r="H337" s="232"/>
      <c r="I337" s="232"/>
      <c r="J337" s="232"/>
      <c r="K337" s="232"/>
      <c r="L337" s="232"/>
      <c r="M337" s="232"/>
      <c r="N337" s="232"/>
      <c r="O337" s="232"/>
      <c r="P337" s="232"/>
    </row>
    <row r="338" spans="1:16" x14ac:dyDescent="0.35">
      <c r="A338" s="232"/>
      <c r="B338" s="232"/>
      <c r="C338" s="232"/>
      <c r="D338" s="232"/>
      <c r="E338" s="232"/>
      <c r="F338" s="232"/>
      <c r="G338" s="232"/>
      <c r="H338" s="232"/>
      <c r="I338" s="232"/>
      <c r="J338" s="232"/>
      <c r="K338" s="232"/>
      <c r="L338" s="232"/>
      <c r="M338" s="232"/>
      <c r="N338" s="232"/>
      <c r="O338" s="232"/>
      <c r="P338" s="232"/>
    </row>
    <row r="339" spans="1:16" x14ac:dyDescent="0.35">
      <c r="A339" s="232"/>
      <c r="B339" s="232"/>
      <c r="C339" s="232"/>
      <c r="D339" s="232"/>
      <c r="E339" s="232"/>
      <c r="F339" s="232"/>
      <c r="G339" s="232"/>
      <c r="H339" s="232"/>
      <c r="I339" s="232"/>
      <c r="J339" s="232"/>
      <c r="K339" s="232"/>
      <c r="L339" s="232"/>
      <c r="M339" s="232"/>
      <c r="N339" s="232"/>
      <c r="O339" s="232"/>
      <c r="P339" s="232"/>
    </row>
    <row r="340" spans="1:16" x14ac:dyDescent="0.35">
      <c r="A340" s="232"/>
      <c r="B340" s="232"/>
      <c r="C340" s="232"/>
      <c r="D340" s="232"/>
      <c r="E340" s="232"/>
      <c r="F340" s="232"/>
      <c r="G340" s="232"/>
      <c r="H340" s="232"/>
      <c r="I340" s="232"/>
      <c r="J340" s="232"/>
      <c r="K340" s="232"/>
      <c r="L340" s="232"/>
      <c r="M340" s="232"/>
      <c r="N340" s="232"/>
      <c r="O340" s="232"/>
      <c r="P340" s="232"/>
    </row>
    <row r="341" spans="1:16" x14ac:dyDescent="0.35">
      <c r="A341" s="232"/>
      <c r="B341" s="232"/>
      <c r="C341" s="232"/>
      <c r="D341" s="232"/>
      <c r="E341" s="232"/>
      <c r="F341" s="232"/>
      <c r="G341" s="232"/>
      <c r="H341" s="232"/>
      <c r="I341" s="232"/>
      <c r="J341" s="232"/>
      <c r="K341" s="232"/>
      <c r="L341" s="232"/>
      <c r="M341" s="232"/>
      <c r="N341" s="232"/>
      <c r="O341" s="232"/>
      <c r="P341" s="232"/>
    </row>
    <row r="342" spans="1:16" x14ac:dyDescent="0.35">
      <c r="A342" s="232"/>
      <c r="B342" s="232"/>
      <c r="C342" s="232"/>
      <c r="D342" s="232"/>
      <c r="E342" s="232"/>
      <c r="F342" s="232"/>
      <c r="G342" s="232"/>
      <c r="H342" s="232"/>
      <c r="I342" s="232"/>
      <c r="J342" s="232"/>
      <c r="K342" s="232"/>
      <c r="L342" s="232"/>
      <c r="M342" s="232"/>
      <c r="N342" s="232"/>
      <c r="O342" s="232"/>
      <c r="P342" s="232"/>
    </row>
    <row r="343" spans="1:16" x14ac:dyDescent="0.35">
      <c r="A343" s="232"/>
      <c r="B343" s="232"/>
      <c r="C343" s="232"/>
      <c r="D343" s="232"/>
      <c r="E343" s="232"/>
      <c r="F343" s="232"/>
      <c r="G343" s="232"/>
      <c r="H343" s="232"/>
      <c r="I343" s="232"/>
      <c r="J343" s="232"/>
      <c r="K343" s="232"/>
      <c r="L343" s="232"/>
      <c r="M343" s="232"/>
      <c r="N343" s="232"/>
      <c r="O343" s="232"/>
      <c r="P343" s="232"/>
    </row>
    <row r="344" spans="1:16" ht="15.5" x14ac:dyDescent="0.35">
      <c r="A344" s="232"/>
      <c r="B344" s="242" t="s">
        <v>440</v>
      </c>
      <c r="C344" s="232"/>
      <c r="D344" s="232"/>
      <c r="E344" s="232"/>
      <c r="F344" s="232"/>
      <c r="G344" s="232"/>
      <c r="H344" s="232"/>
      <c r="I344" s="232"/>
      <c r="J344" s="232"/>
      <c r="K344" s="232"/>
      <c r="L344" s="232"/>
      <c r="M344" s="232"/>
      <c r="N344" s="232"/>
      <c r="O344" s="232"/>
      <c r="P344" s="232"/>
    </row>
    <row r="345" spans="1:16" ht="15" thickBot="1" x14ac:dyDescent="0.4">
      <c r="A345" s="232"/>
      <c r="B345" s="232"/>
      <c r="C345" s="232"/>
      <c r="D345" s="232"/>
      <c r="E345" s="232"/>
      <c r="F345" s="232"/>
      <c r="G345" s="232"/>
      <c r="H345" s="232"/>
      <c r="I345" s="232"/>
      <c r="J345" s="232"/>
      <c r="K345" s="232"/>
      <c r="L345" s="232"/>
      <c r="M345" s="232"/>
      <c r="N345" s="232"/>
      <c r="O345" s="232"/>
      <c r="P345" s="232"/>
    </row>
    <row r="346" spans="1:16" ht="15" thickBot="1" x14ac:dyDescent="0.4">
      <c r="A346" s="232"/>
      <c r="B346" s="232" t="s">
        <v>385</v>
      </c>
      <c r="C346" s="232"/>
      <c r="D346" s="232"/>
      <c r="E346" s="324" t="e">
        <f>'Resultados 3'!E33</f>
        <v>#DIV/0!</v>
      </c>
      <c r="F346" s="325"/>
      <c r="G346" s="325"/>
      <c r="H346" s="325"/>
      <c r="I346" s="325"/>
      <c r="J346" s="325"/>
      <c r="K346" s="325"/>
      <c r="L346" s="325"/>
      <c r="M346" s="325"/>
      <c r="N346" s="325"/>
      <c r="O346" s="326"/>
      <c r="P346" s="232"/>
    </row>
    <row r="347" spans="1:16" x14ac:dyDescent="0.35">
      <c r="A347" s="232"/>
      <c r="B347" s="232"/>
      <c r="C347" s="232"/>
      <c r="D347" s="232"/>
      <c r="E347" s="232"/>
      <c r="F347" s="232"/>
      <c r="G347" s="232"/>
      <c r="H347" s="232"/>
      <c r="I347" s="232"/>
      <c r="J347" s="232"/>
      <c r="K347" s="232"/>
      <c r="L347" s="232"/>
      <c r="M347" s="232"/>
      <c r="N347" s="232"/>
      <c r="O347" s="232"/>
      <c r="P347" s="232"/>
    </row>
    <row r="348" spans="1:16" x14ac:dyDescent="0.35">
      <c r="A348" s="232"/>
      <c r="B348" s="232"/>
      <c r="C348" s="232"/>
      <c r="D348" s="232"/>
      <c r="E348" s="232"/>
      <c r="F348" s="232"/>
      <c r="G348" s="232"/>
      <c r="H348" s="232"/>
      <c r="I348" s="232"/>
      <c r="J348" s="232"/>
      <c r="K348" s="232"/>
      <c r="L348" s="232"/>
      <c r="M348" s="232"/>
      <c r="N348" s="232"/>
      <c r="O348" s="232"/>
      <c r="P348" s="232"/>
    </row>
    <row r="349" spans="1:16" x14ac:dyDescent="0.35">
      <c r="A349" s="232"/>
      <c r="B349" s="243" t="s">
        <v>647</v>
      </c>
      <c r="C349" s="232"/>
      <c r="D349" s="232"/>
      <c r="E349" s="232"/>
      <c r="F349" s="232"/>
      <c r="G349" s="232"/>
      <c r="H349" s="232"/>
      <c r="I349" s="232"/>
      <c r="J349" s="232"/>
      <c r="K349" s="232"/>
      <c r="L349" s="232"/>
      <c r="M349" s="232"/>
      <c r="N349" s="232"/>
      <c r="O349" s="232"/>
      <c r="P349" s="232"/>
    </row>
    <row r="350" spans="1:16" ht="15" thickBot="1" x14ac:dyDescent="0.4">
      <c r="A350" s="232"/>
      <c r="B350" s="232"/>
      <c r="C350" s="232"/>
      <c r="D350" s="232"/>
      <c r="E350" s="232"/>
      <c r="F350" s="232"/>
      <c r="G350" s="232"/>
      <c r="H350" s="232"/>
      <c r="I350" s="232"/>
      <c r="J350" s="232"/>
      <c r="K350" s="232"/>
      <c r="L350" s="232"/>
      <c r="M350" s="232"/>
      <c r="N350" s="232"/>
      <c r="O350" s="232"/>
      <c r="P350" s="232"/>
    </row>
    <row r="351" spans="1:16" ht="15" thickBot="1" x14ac:dyDescent="0.4">
      <c r="A351" s="232"/>
      <c r="B351" s="232" t="s">
        <v>385</v>
      </c>
      <c r="C351" s="232"/>
      <c r="D351" s="232"/>
      <c r="E351" s="324">
        <f>'Resultados 3'!E34</f>
        <v>100.00003144280072</v>
      </c>
      <c r="F351" s="325"/>
      <c r="G351" s="325"/>
      <c r="H351" s="325"/>
      <c r="I351" s="325"/>
      <c r="J351" s="325"/>
      <c r="K351" s="325"/>
      <c r="L351" s="325"/>
      <c r="M351" s="325"/>
      <c r="N351" s="325"/>
      <c r="O351" s="326"/>
      <c r="P351" s="232"/>
    </row>
    <row r="352" spans="1:16" ht="15" thickBot="1" x14ac:dyDescent="0.4">
      <c r="A352" s="232"/>
      <c r="B352" s="232"/>
      <c r="C352" s="232"/>
      <c r="D352" s="232"/>
      <c r="E352" s="232"/>
      <c r="F352" s="232"/>
      <c r="G352" s="232"/>
      <c r="H352" s="232"/>
      <c r="I352" s="232"/>
      <c r="J352" s="232"/>
      <c r="K352" s="232"/>
      <c r="L352" s="232"/>
      <c r="M352" s="232"/>
      <c r="N352" s="232"/>
      <c r="O352" s="232"/>
      <c r="P352" s="232"/>
    </row>
    <row r="353" spans="1:16" ht="15" thickBot="1" x14ac:dyDescent="0.4">
      <c r="A353" s="232"/>
      <c r="B353" s="232" t="s">
        <v>648</v>
      </c>
      <c r="C353" s="232"/>
      <c r="D353" s="232"/>
      <c r="E353" s="232"/>
      <c r="F353" s="232"/>
      <c r="G353" s="232"/>
      <c r="H353" s="232"/>
      <c r="I353" s="232"/>
      <c r="J353" s="232">
        <f>Clínica!F15</f>
        <v>0</v>
      </c>
      <c r="K353" s="232" t="s">
        <v>610</v>
      </c>
      <c r="L353" s="232"/>
      <c r="M353" s="232"/>
      <c r="N353" s="232"/>
      <c r="O353" s="202">
        <f>Clínica!L25</f>
        <v>100.00003769420164</v>
      </c>
      <c r="P353" s="232"/>
    </row>
    <row r="354" spans="1:16" x14ac:dyDescent="0.35">
      <c r="A354" s="232"/>
      <c r="B354" s="232"/>
      <c r="C354" s="232"/>
      <c r="D354" s="232"/>
      <c r="E354" s="232"/>
      <c r="F354" s="232"/>
      <c r="G354" s="232"/>
      <c r="H354" s="232"/>
      <c r="I354" s="232"/>
      <c r="J354" s="232">
        <f>Clínica!F16</f>
        <v>0</v>
      </c>
      <c r="K354" s="232" t="s">
        <v>611</v>
      </c>
      <c r="L354" s="232"/>
      <c r="M354" s="232"/>
      <c r="N354" s="232"/>
      <c r="O354" s="232"/>
      <c r="P354" s="232"/>
    </row>
    <row r="355" spans="1:16" x14ac:dyDescent="0.35">
      <c r="A355" s="232"/>
      <c r="B355" s="232"/>
      <c r="C355" s="232"/>
      <c r="D355" s="232"/>
      <c r="E355" s="232"/>
      <c r="F355" s="232"/>
      <c r="G355" s="232"/>
      <c r="H355" s="232"/>
      <c r="I355" s="232"/>
      <c r="J355" s="232"/>
      <c r="K355" s="232"/>
      <c r="L355" s="232"/>
      <c r="M355" s="232"/>
      <c r="N355" s="232"/>
      <c r="O355" s="232"/>
      <c r="P355" s="232"/>
    </row>
    <row r="356" spans="1:16" x14ac:dyDescent="0.35">
      <c r="A356" s="232"/>
      <c r="B356" s="232"/>
      <c r="C356" s="332" t="s">
        <v>804</v>
      </c>
      <c r="D356" s="332"/>
      <c r="E356" s="332"/>
      <c r="F356" s="332"/>
      <c r="G356" s="332"/>
      <c r="H356" s="332"/>
      <c r="I356" s="332"/>
      <c r="J356" s="332"/>
      <c r="K356" s="332"/>
      <c r="L356" s="332"/>
      <c r="M356" s="332"/>
      <c r="N356" s="332"/>
      <c r="O356" s="332"/>
      <c r="P356" s="232"/>
    </row>
    <row r="357" spans="1:16" x14ac:dyDescent="0.35">
      <c r="A357" s="232"/>
      <c r="B357" s="232"/>
      <c r="C357" s="332"/>
      <c r="D357" s="332"/>
      <c r="E357" s="332"/>
      <c r="F357" s="332"/>
      <c r="G357" s="332"/>
      <c r="H357" s="332"/>
      <c r="I357" s="332"/>
      <c r="J357" s="332"/>
      <c r="K357" s="332"/>
      <c r="L357" s="332"/>
      <c r="M357" s="332"/>
      <c r="N357" s="332"/>
      <c r="O357" s="332"/>
      <c r="P357" s="232"/>
    </row>
    <row r="358" spans="1:16" x14ac:dyDescent="0.35">
      <c r="A358" s="232"/>
      <c r="B358" s="232"/>
      <c r="C358" s="232"/>
      <c r="D358" s="232"/>
      <c r="E358" s="232"/>
      <c r="F358" s="232"/>
      <c r="G358" s="232"/>
      <c r="H358" s="232"/>
      <c r="I358" s="232"/>
      <c r="J358" s="232"/>
      <c r="K358" s="232"/>
      <c r="L358" s="232"/>
      <c r="M358" s="232"/>
      <c r="N358" s="232"/>
      <c r="O358" s="232"/>
      <c r="P358" s="232"/>
    </row>
    <row r="359" spans="1:16" x14ac:dyDescent="0.35">
      <c r="A359" s="232"/>
      <c r="B359" s="232"/>
      <c r="C359" s="323" t="s">
        <v>650</v>
      </c>
      <c r="D359" s="323"/>
      <c r="E359" s="323"/>
      <c r="F359" s="323"/>
      <c r="G359" s="323"/>
      <c r="H359" s="323"/>
      <c r="I359" s="323"/>
      <c r="J359" s="323"/>
      <c r="K359" s="323"/>
      <c r="L359" s="323"/>
      <c r="M359" s="323"/>
      <c r="N359" s="323"/>
      <c r="O359" s="323"/>
      <c r="P359" s="232"/>
    </row>
    <row r="360" spans="1:16" x14ac:dyDescent="0.35">
      <c r="A360" s="232"/>
      <c r="B360" s="232"/>
      <c r="C360" s="323"/>
      <c r="D360" s="323"/>
      <c r="E360" s="323"/>
      <c r="F360" s="323"/>
      <c r="G360" s="323"/>
      <c r="H360" s="323"/>
      <c r="I360" s="323"/>
      <c r="J360" s="323"/>
      <c r="K360" s="323"/>
      <c r="L360" s="323"/>
      <c r="M360" s="323"/>
      <c r="N360" s="323"/>
      <c r="O360" s="323"/>
      <c r="P360" s="232"/>
    </row>
    <row r="361" spans="1:16" x14ac:dyDescent="0.35">
      <c r="A361" s="232"/>
      <c r="B361" s="232"/>
      <c r="C361" s="232"/>
      <c r="D361" s="232"/>
      <c r="E361" s="232"/>
      <c r="F361" s="232"/>
      <c r="G361" s="232"/>
      <c r="H361" s="232"/>
      <c r="I361" s="232"/>
      <c r="J361" s="232"/>
      <c r="K361" s="232"/>
      <c r="L361" s="232"/>
      <c r="M361" s="232"/>
      <c r="N361" s="232"/>
      <c r="O361" s="232"/>
      <c r="P361" s="232"/>
    </row>
    <row r="362" spans="1:16" x14ac:dyDescent="0.35">
      <c r="A362" s="232"/>
      <c r="B362" s="232"/>
      <c r="C362" s="329" t="s">
        <v>651</v>
      </c>
      <c r="D362" s="329"/>
      <c r="E362" s="329"/>
      <c r="F362" s="329"/>
      <c r="G362" s="329"/>
      <c r="H362" s="329"/>
      <c r="I362" s="329"/>
      <c r="J362" s="329"/>
      <c r="K362" s="329"/>
      <c r="L362" s="329"/>
      <c r="M362" s="329"/>
      <c r="N362" s="329"/>
      <c r="O362" s="329"/>
      <c r="P362" s="232"/>
    </row>
    <row r="363" spans="1:16" x14ac:dyDescent="0.35">
      <c r="A363" s="232"/>
      <c r="B363" s="232"/>
      <c r="C363" s="329"/>
      <c r="D363" s="329"/>
      <c r="E363" s="329"/>
      <c r="F363" s="329"/>
      <c r="G363" s="329"/>
      <c r="H363" s="329"/>
      <c r="I363" s="329"/>
      <c r="J363" s="329"/>
      <c r="K363" s="329"/>
      <c r="L363" s="329"/>
      <c r="M363" s="329"/>
      <c r="N363" s="329"/>
      <c r="O363" s="329"/>
      <c r="P363" s="232"/>
    </row>
    <row r="364" spans="1:16" ht="15" thickBot="1" x14ac:dyDescent="0.4">
      <c r="A364" s="232"/>
      <c r="B364" s="232"/>
      <c r="C364" s="232"/>
      <c r="D364" s="232"/>
      <c r="E364" s="232"/>
      <c r="F364" s="232"/>
      <c r="G364" s="232"/>
      <c r="H364" s="232"/>
      <c r="I364" s="232"/>
      <c r="J364" s="232"/>
      <c r="K364" s="232"/>
      <c r="L364" s="232"/>
      <c r="M364" s="232"/>
      <c r="N364" s="232"/>
      <c r="O364" s="232"/>
      <c r="P364" s="232"/>
    </row>
    <row r="365" spans="1:16" ht="15" thickBot="1" x14ac:dyDescent="0.4">
      <c r="A365" s="232"/>
      <c r="B365" s="232" t="s">
        <v>652</v>
      </c>
      <c r="C365" s="232"/>
      <c r="D365" s="232"/>
      <c r="E365" s="232"/>
      <c r="F365" s="232"/>
      <c r="G365" s="232"/>
      <c r="H365" s="232"/>
      <c r="I365" s="232"/>
      <c r="J365" s="232">
        <f>Clínica!F11</f>
        <v>0</v>
      </c>
      <c r="K365" s="232" t="s">
        <v>615</v>
      </c>
      <c r="L365" s="232"/>
      <c r="M365" s="232"/>
      <c r="N365" s="232"/>
      <c r="O365" s="202">
        <f>Clínica!L18</f>
        <v>100.0000251913998</v>
      </c>
      <c r="P365" s="232"/>
    </row>
    <row r="366" spans="1:16" x14ac:dyDescent="0.35">
      <c r="A366" s="232"/>
      <c r="B366" s="232"/>
      <c r="C366" s="232"/>
      <c r="D366" s="232"/>
      <c r="E366" s="232"/>
      <c r="F366" s="232"/>
      <c r="G366" s="232"/>
      <c r="H366" s="232"/>
      <c r="I366" s="232"/>
      <c r="J366" s="232">
        <f>Clínica!F12</f>
        <v>0</v>
      </c>
      <c r="K366" s="232" t="s">
        <v>616</v>
      </c>
      <c r="L366" s="232"/>
      <c r="M366" s="232"/>
      <c r="N366" s="232"/>
      <c r="O366" s="232"/>
      <c r="P366" s="232"/>
    </row>
    <row r="367" spans="1:16" x14ac:dyDescent="0.35">
      <c r="A367" s="232"/>
      <c r="B367" s="232"/>
      <c r="C367" s="232"/>
      <c r="D367" s="232"/>
      <c r="E367" s="232"/>
      <c r="F367" s="232"/>
      <c r="G367" s="232"/>
      <c r="H367" s="232"/>
      <c r="I367" s="232"/>
      <c r="J367" s="232"/>
      <c r="K367" s="232"/>
      <c r="L367" s="232"/>
      <c r="M367" s="232"/>
      <c r="N367" s="232"/>
      <c r="O367" s="232"/>
      <c r="P367" s="232"/>
    </row>
    <row r="368" spans="1:16" x14ac:dyDescent="0.35">
      <c r="A368" s="232"/>
      <c r="B368" s="232"/>
      <c r="C368" s="332" t="s">
        <v>653</v>
      </c>
      <c r="D368" s="332"/>
      <c r="E368" s="332"/>
      <c r="F368" s="332"/>
      <c r="G368" s="332"/>
      <c r="H368" s="332"/>
      <c r="I368" s="332"/>
      <c r="J368" s="332"/>
      <c r="K368" s="332"/>
      <c r="L368" s="332"/>
      <c r="M368" s="332"/>
      <c r="N368" s="332"/>
      <c r="O368" s="332"/>
      <c r="P368" s="232"/>
    </row>
    <row r="369" spans="1:16" x14ac:dyDescent="0.35">
      <c r="A369" s="232"/>
      <c r="B369" s="232"/>
      <c r="C369" s="332"/>
      <c r="D369" s="332"/>
      <c r="E369" s="332"/>
      <c r="F369" s="332"/>
      <c r="G369" s="332"/>
      <c r="H369" s="332"/>
      <c r="I369" s="332"/>
      <c r="J369" s="332"/>
      <c r="K369" s="332"/>
      <c r="L369" s="332"/>
      <c r="M369" s="332"/>
      <c r="N369" s="332"/>
      <c r="O369" s="332"/>
      <c r="P369" s="232"/>
    </row>
    <row r="370" spans="1:16" x14ac:dyDescent="0.35">
      <c r="A370" s="232"/>
      <c r="B370" s="232"/>
      <c r="C370" s="232"/>
      <c r="D370" s="232"/>
      <c r="E370" s="232"/>
      <c r="F370" s="232"/>
      <c r="G370" s="232"/>
      <c r="H370" s="232"/>
      <c r="I370" s="232"/>
      <c r="J370" s="232"/>
      <c r="K370" s="232"/>
      <c r="L370" s="232"/>
      <c r="M370" s="232"/>
      <c r="N370" s="232"/>
      <c r="O370" s="232"/>
      <c r="P370" s="232"/>
    </row>
    <row r="371" spans="1:16" x14ac:dyDescent="0.35">
      <c r="A371" s="232"/>
      <c r="B371" s="232"/>
      <c r="C371" s="323" t="s">
        <v>805</v>
      </c>
      <c r="D371" s="323"/>
      <c r="E371" s="323"/>
      <c r="F371" s="323"/>
      <c r="G371" s="323"/>
      <c r="H371" s="323"/>
      <c r="I371" s="323"/>
      <c r="J371" s="323"/>
      <c r="K371" s="323"/>
      <c r="L371" s="323"/>
      <c r="M371" s="323"/>
      <c r="N371" s="323"/>
      <c r="O371" s="323"/>
      <c r="P371" s="232"/>
    </row>
    <row r="372" spans="1:16" x14ac:dyDescent="0.35">
      <c r="A372" s="232"/>
      <c r="B372" s="232"/>
      <c r="C372" s="323"/>
      <c r="D372" s="323"/>
      <c r="E372" s="323"/>
      <c r="F372" s="323"/>
      <c r="G372" s="323"/>
      <c r="H372" s="323"/>
      <c r="I372" s="323"/>
      <c r="J372" s="323"/>
      <c r="K372" s="323"/>
      <c r="L372" s="323"/>
      <c r="M372" s="323"/>
      <c r="N372" s="323"/>
      <c r="O372" s="323"/>
      <c r="P372" s="232"/>
    </row>
    <row r="373" spans="1:16" x14ac:dyDescent="0.35">
      <c r="A373" s="232"/>
      <c r="B373" s="232"/>
      <c r="C373" s="232"/>
      <c r="D373" s="232"/>
      <c r="E373" s="232"/>
      <c r="F373" s="232"/>
      <c r="G373" s="232"/>
      <c r="H373" s="232"/>
      <c r="I373" s="232"/>
      <c r="J373" s="232"/>
      <c r="K373" s="232"/>
      <c r="L373" s="232"/>
      <c r="M373" s="232"/>
      <c r="N373" s="232"/>
      <c r="O373" s="232"/>
      <c r="P373" s="232"/>
    </row>
    <row r="374" spans="1:16" x14ac:dyDescent="0.35">
      <c r="A374" s="232"/>
      <c r="B374" s="232"/>
      <c r="C374" s="329" t="s">
        <v>806</v>
      </c>
      <c r="D374" s="329"/>
      <c r="E374" s="329"/>
      <c r="F374" s="329"/>
      <c r="G374" s="329"/>
      <c r="H374" s="329"/>
      <c r="I374" s="329"/>
      <c r="J374" s="329"/>
      <c r="K374" s="329"/>
      <c r="L374" s="329"/>
      <c r="M374" s="329"/>
      <c r="N374" s="329"/>
      <c r="O374" s="329"/>
      <c r="P374" s="232"/>
    </row>
    <row r="375" spans="1:16" x14ac:dyDescent="0.35">
      <c r="A375" s="232"/>
      <c r="B375" s="232"/>
      <c r="C375" s="329"/>
      <c r="D375" s="329"/>
      <c r="E375" s="329"/>
      <c r="F375" s="329"/>
      <c r="G375" s="329"/>
      <c r="H375" s="329"/>
      <c r="I375" s="329"/>
      <c r="J375" s="329"/>
      <c r="K375" s="329"/>
      <c r="L375" s="329"/>
      <c r="M375" s="329"/>
      <c r="N375" s="329"/>
      <c r="O375" s="329"/>
      <c r="P375" s="232"/>
    </row>
    <row r="376" spans="1:16" x14ac:dyDescent="0.35">
      <c r="A376" s="232"/>
      <c r="B376" s="232"/>
      <c r="C376" s="232"/>
      <c r="D376" s="232"/>
      <c r="E376" s="232"/>
      <c r="F376" s="232"/>
      <c r="G376" s="232"/>
      <c r="H376" s="232"/>
      <c r="I376" s="232"/>
      <c r="J376" s="232"/>
      <c r="K376" s="232"/>
      <c r="L376" s="232"/>
      <c r="M376" s="232"/>
      <c r="N376" s="232"/>
      <c r="O376" s="232"/>
      <c r="P376" s="232"/>
    </row>
    <row r="377" spans="1:16" x14ac:dyDescent="0.35">
      <c r="A377" s="232"/>
      <c r="B377" s="232"/>
      <c r="C377" s="232"/>
      <c r="D377" s="232"/>
      <c r="E377" s="232"/>
      <c r="F377" s="232"/>
      <c r="G377" s="232"/>
      <c r="H377" s="232"/>
      <c r="I377" s="232"/>
      <c r="J377" s="232"/>
      <c r="K377" s="232"/>
      <c r="L377" s="232"/>
      <c r="M377" s="232"/>
      <c r="N377" s="232"/>
      <c r="O377" s="232"/>
      <c r="P377" s="232"/>
    </row>
    <row r="378" spans="1:16" x14ac:dyDescent="0.35">
      <c r="A378" s="232"/>
      <c r="B378" s="243" t="s">
        <v>656</v>
      </c>
      <c r="C378" s="232"/>
      <c r="D378" s="232"/>
      <c r="E378" s="232"/>
      <c r="F378" s="232"/>
      <c r="G378" s="232"/>
      <c r="H378" s="232"/>
      <c r="I378" s="232"/>
      <c r="J378" s="232"/>
      <c r="K378" s="232"/>
      <c r="L378" s="232"/>
      <c r="M378" s="232"/>
      <c r="N378" s="232"/>
      <c r="O378" s="232"/>
      <c r="P378" s="232"/>
    </row>
    <row r="379" spans="1:16" ht="15" thickBot="1" x14ac:dyDescent="0.4">
      <c r="A379" s="232"/>
      <c r="B379" s="232"/>
      <c r="C379" s="232"/>
      <c r="D379" s="232"/>
      <c r="E379" s="232"/>
      <c r="F379" s="232"/>
      <c r="G379" s="232"/>
      <c r="H379" s="232"/>
      <c r="I379" s="232"/>
      <c r="J379" s="232"/>
      <c r="K379" s="232"/>
      <c r="L379" s="232"/>
      <c r="M379" s="232"/>
      <c r="N379" s="232"/>
      <c r="O379" s="232"/>
      <c r="P379" s="232"/>
    </row>
    <row r="380" spans="1:16" ht="15" thickBot="1" x14ac:dyDescent="0.4">
      <c r="A380" s="232"/>
      <c r="B380" s="232" t="s">
        <v>385</v>
      </c>
      <c r="C380" s="232"/>
      <c r="D380" s="232"/>
      <c r="E380" s="324" t="e">
        <f>'Resultados 3'!E37</f>
        <v>#DIV/0!</v>
      </c>
      <c r="F380" s="325"/>
      <c r="G380" s="325"/>
      <c r="H380" s="325"/>
      <c r="I380" s="325"/>
      <c r="J380" s="325"/>
      <c r="K380" s="325"/>
      <c r="L380" s="325"/>
      <c r="M380" s="325"/>
      <c r="N380" s="325"/>
      <c r="O380" s="326"/>
      <c r="P380" s="232"/>
    </row>
    <row r="381" spans="1:16" ht="15" thickBot="1" x14ac:dyDescent="0.4">
      <c r="A381" s="232"/>
      <c r="B381" s="232"/>
      <c r="C381" s="232"/>
      <c r="D381" s="232"/>
      <c r="E381" s="232"/>
      <c r="F381" s="232"/>
      <c r="G381" s="232"/>
      <c r="H381" s="232"/>
      <c r="I381" s="232"/>
      <c r="J381" s="232"/>
      <c r="K381" s="232"/>
      <c r="L381" s="232"/>
      <c r="M381" s="232"/>
      <c r="N381" s="232"/>
      <c r="O381" s="232"/>
      <c r="P381" s="232"/>
    </row>
    <row r="382" spans="1:16" ht="15" thickBot="1" x14ac:dyDescent="0.4">
      <c r="A382" s="232"/>
      <c r="B382" s="232" t="s">
        <v>657</v>
      </c>
      <c r="C382" s="232"/>
      <c r="D382" s="232"/>
      <c r="E382" s="232"/>
      <c r="F382" s="232"/>
      <c r="G382" s="232"/>
      <c r="H382" s="232"/>
      <c r="I382" s="232"/>
      <c r="J382" s="232">
        <f>Clínica!F19</f>
        <v>0</v>
      </c>
      <c r="K382" s="232" t="s">
        <v>610</v>
      </c>
      <c r="L382" s="232"/>
      <c r="M382" s="232"/>
      <c r="N382" s="232"/>
      <c r="O382" s="202">
        <f>Clínica!L33</f>
        <v>100.00003769420164</v>
      </c>
      <c r="P382" s="232"/>
    </row>
    <row r="383" spans="1:16" x14ac:dyDescent="0.35">
      <c r="A383" s="232"/>
      <c r="B383" s="232"/>
      <c r="C383" s="232"/>
      <c r="D383" s="232"/>
      <c r="E383" s="232"/>
      <c r="F383" s="232"/>
      <c r="G383" s="232"/>
      <c r="H383" s="232"/>
      <c r="I383" s="232"/>
      <c r="J383" s="232">
        <f>Clínica!F20</f>
        <v>0</v>
      </c>
      <c r="K383" s="232" t="s">
        <v>611</v>
      </c>
      <c r="L383" s="232"/>
      <c r="M383" s="232"/>
      <c r="N383" s="232"/>
      <c r="O383" s="232"/>
      <c r="P383" s="232"/>
    </row>
    <row r="384" spans="1:16" x14ac:dyDescent="0.35">
      <c r="A384" s="232"/>
      <c r="B384" s="232"/>
      <c r="C384" s="232"/>
      <c r="D384" s="232"/>
      <c r="E384" s="232"/>
      <c r="F384" s="232"/>
      <c r="G384" s="232"/>
      <c r="H384" s="232"/>
      <c r="I384" s="232"/>
      <c r="J384" s="232"/>
      <c r="K384" s="232"/>
      <c r="L384" s="232"/>
      <c r="M384" s="232"/>
      <c r="N384" s="232"/>
      <c r="O384" s="232"/>
      <c r="P384" s="232"/>
    </row>
    <row r="385" spans="1:25" x14ac:dyDescent="0.35">
      <c r="A385" s="232"/>
      <c r="B385" s="232"/>
      <c r="C385" s="332" t="s">
        <v>649</v>
      </c>
      <c r="D385" s="332"/>
      <c r="E385" s="332"/>
      <c r="F385" s="332"/>
      <c r="G385" s="332"/>
      <c r="H385" s="332"/>
      <c r="I385" s="332"/>
      <c r="J385" s="332"/>
      <c r="K385" s="332"/>
      <c r="L385" s="332"/>
      <c r="M385" s="332"/>
      <c r="N385" s="332"/>
      <c r="O385" s="332"/>
      <c r="P385" s="232"/>
    </row>
    <row r="386" spans="1:25" x14ac:dyDescent="0.35">
      <c r="A386" s="232"/>
      <c r="B386" s="232"/>
      <c r="C386" s="332"/>
      <c r="D386" s="332"/>
      <c r="E386" s="332"/>
      <c r="F386" s="332"/>
      <c r="G386" s="332"/>
      <c r="H386" s="332"/>
      <c r="I386" s="332"/>
      <c r="J386" s="332"/>
      <c r="K386" s="332"/>
      <c r="L386" s="332"/>
      <c r="M386" s="332"/>
      <c r="N386" s="332"/>
      <c r="O386" s="332"/>
      <c r="P386" s="232"/>
    </row>
    <row r="387" spans="1:25" x14ac:dyDescent="0.35">
      <c r="A387" s="232"/>
      <c r="B387" s="232"/>
      <c r="C387" s="232"/>
      <c r="D387" s="232"/>
      <c r="E387" s="232"/>
      <c r="F387" s="232"/>
      <c r="G387" s="232"/>
      <c r="H387" s="232"/>
      <c r="I387" s="232"/>
      <c r="J387" s="232"/>
      <c r="K387" s="232"/>
      <c r="L387" s="232"/>
      <c r="M387" s="232"/>
      <c r="N387" s="232"/>
      <c r="O387" s="232"/>
      <c r="P387" s="232"/>
    </row>
    <row r="388" spans="1:25" x14ac:dyDescent="0.35">
      <c r="A388" s="232"/>
      <c r="B388" s="232"/>
      <c r="C388" s="323" t="s">
        <v>650</v>
      </c>
      <c r="D388" s="323"/>
      <c r="E388" s="323"/>
      <c r="F388" s="323"/>
      <c r="G388" s="323"/>
      <c r="H388" s="323"/>
      <c r="I388" s="323"/>
      <c r="J388" s="323"/>
      <c r="K388" s="323"/>
      <c r="L388" s="323"/>
      <c r="M388" s="323"/>
      <c r="N388" s="323"/>
      <c r="O388" s="323"/>
      <c r="P388" s="232"/>
    </row>
    <row r="389" spans="1:25" x14ac:dyDescent="0.35">
      <c r="A389" s="232"/>
      <c r="B389" s="232"/>
      <c r="C389" s="323"/>
      <c r="D389" s="323"/>
      <c r="E389" s="323"/>
      <c r="F389" s="323"/>
      <c r="G389" s="323"/>
      <c r="H389" s="323"/>
      <c r="I389" s="323"/>
      <c r="J389" s="323"/>
      <c r="K389" s="323"/>
      <c r="L389" s="323"/>
      <c r="M389" s="323"/>
      <c r="N389" s="323"/>
      <c r="O389" s="323"/>
      <c r="P389" s="232"/>
    </row>
    <row r="390" spans="1:25" x14ac:dyDescent="0.35">
      <c r="A390" s="232"/>
      <c r="B390" s="232"/>
      <c r="C390" s="232"/>
      <c r="D390" s="232"/>
      <c r="E390" s="232"/>
      <c r="F390" s="232"/>
      <c r="G390" s="232"/>
      <c r="H390" s="232"/>
      <c r="I390" s="232"/>
      <c r="J390" s="232"/>
      <c r="K390" s="232"/>
      <c r="L390" s="232"/>
      <c r="M390" s="232"/>
      <c r="N390" s="232"/>
      <c r="O390" s="232"/>
      <c r="P390" s="232"/>
    </row>
    <row r="391" spans="1:25" x14ac:dyDescent="0.35">
      <c r="A391" s="232"/>
      <c r="B391" s="232"/>
      <c r="C391" s="329" t="s">
        <v>651</v>
      </c>
      <c r="D391" s="329"/>
      <c r="E391" s="329"/>
      <c r="F391" s="329"/>
      <c r="G391" s="329"/>
      <c r="H391" s="329"/>
      <c r="I391" s="329"/>
      <c r="J391" s="329"/>
      <c r="K391" s="329"/>
      <c r="L391" s="329"/>
      <c r="M391" s="329"/>
      <c r="N391" s="329"/>
      <c r="O391" s="329"/>
      <c r="P391" s="232"/>
    </row>
    <row r="392" spans="1:25" ht="15" thickBot="1" x14ac:dyDescent="0.4">
      <c r="A392" s="232"/>
      <c r="B392" s="232"/>
      <c r="C392" s="329"/>
      <c r="D392" s="329"/>
      <c r="E392" s="329"/>
      <c r="F392" s="329"/>
      <c r="G392" s="329"/>
      <c r="H392" s="329"/>
      <c r="I392" s="329"/>
      <c r="J392" s="329"/>
      <c r="K392" s="329"/>
      <c r="L392" s="329"/>
      <c r="M392" s="329"/>
      <c r="N392" s="329"/>
      <c r="O392" s="329"/>
      <c r="P392" s="232"/>
    </row>
    <row r="393" spans="1:25" ht="17" thickBot="1" x14ac:dyDescent="0.4">
      <c r="A393" s="232"/>
      <c r="B393" s="232" t="s">
        <v>658</v>
      </c>
      <c r="C393" s="232"/>
      <c r="D393" s="232"/>
      <c r="E393" s="232"/>
      <c r="F393" s="232"/>
      <c r="G393" s="232"/>
      <c r="H393" s="232"/>
      <c r="I393" s="232"/>
      <c r="J393" s="232" t="e">
        <f>'Instalaciones 3'!E92</f>
        <v>#DIV/0!</v>
      </c>
      <c r="K393" s="232" t="s">
        <v>452</v>
      </c>
      <c r="L393" s="232"/>
      <c r="M393" s="232"/>
      <c r="N393" s="232"/>
      <c r="O393" s="202" t="e">
        <f>'Instalaciones 3'!G96</f>
        <v>#DIV/0!</v>
      </c>
      <c r="P393" s="232"/>
    </row>
    <row r="394" spans="1:25" x14ac:dyDescent="0.35">
      <c r="A394" s="232"/>
      <c r="B394" s="232"/>
      <c r="C394" s="232"/>
      <c r="D394" s="232"/>
      <c r="E394" s="232"/>
      <c r="F394" s="232"/>
      <c r="G394" s="232"/>
      <c r="H394" s="232"/>
      <c r="I394" s="232"/>
      <c r="J394" s="232"/>
      <c r="K394" s="232"/>
      <c r="L394" s="232"/>
      <c r="M394" s="232"/>
      <c r="N394" s="232"/>
      <c r="O394" s="232"/>
      <c r="P394" s="232"/>
    </row>
    <row r="395" spans="1:25" ht="16.5" x14ac:dyDescent="0.35">
      <c r="A395" s="232"/>
      <c r="B395" s="232"/>
      <c r="C395" s="246" t="s">
        <v>659</v>
      </c>
      <c r="D395" s="232"/>
      <c r="E395" s="232"/>
      <c r="F395" s="232"/>
      <c r="G395" s="232"/>
      <c r="H395" s="232"/>
      <c r="I395" s="232"/>
      <c r="J395" s="232"/>
      <c r="K395" s="232"/>
      <c r="L395" s="232"/>
      <c r="M395" s="232"/>
      <c r="N395" s="232"/>
      <c r="O395" s="232"/>
      <c r="P395" s="232"/>
    </row>
    <row r="396" spans="1:25" x14ac:dyDescent="0.35">
      <c r="A396" s="232"/>
      <c r="B396" s="232"/>
      <c r="C396" s="232"/>
      <c r="D396" s="232"/>
      <c r="E396" s="232"/>
      <c r="F396" s="232"/>
      <c r="G396" s="232"/>
      <c r="H396" s="232"/>
      <c r="I396" s="232"/>
      <c r="J396" s="232"/>
      <c r="K396" s="232"/>
      <c r="L396" s="232"/>
      <c r="M396" s="232"/>
      <c r="N396" s="232"/>
      <c r="O396" s="232"/>
      <c r="P396" s="232"/>
    </row>
    <row r="397" spans="1:25" ht="16.5" x14ac:dyDescent="0.35">
      <c r="A397" s="232"/>
      <c r="B397" s="232"/>
      <c r="C397" s="248" t="s">
        <v>807</v>
      </c>
      <c r="D397" s="232"/>
      <c r="E397" s="232"/>
      <c r="F397" s="232"/>
      <c r="G397" s="232"/>
      <c r="H397" s="232"/>
      <c r="I397" s="232"/>
      <c r="J397" s="232"/>
      <c r="K397" s="232"/>
      <c r="L397" s="232"/>
      <c r="M397" s="232"/>
      <c r="N397" s="232"/>
      <c r="O397" s="232"/>
      <c r="P397" s="232"/>
    </row>
    <row r="398" spans="1:25" ht="15" thickBot="1" x14ac:dyDescent="0.4">
      <c r="A398" s="232"/>
      <c r="B398" s="232"/>
      <c r="C398" s="232"/>
      <c r="D398" s="232"/>
      <c r="E398" s="232"/>
      <c r="F398" s="232"/>
      <c r="G398" s="232"/>
      <c r="H398" s="232"/>
      <c r="I398" s="232"/>
      <c r="J398" s="232"/>
      <c r="K398" s="232"/>
      <c r="L398" s="232"/>
      <c r="M398" s="232"/>
      <c r="N398" s="232"/>
      <c r="O398" s="232"/>
      <c r="P398" s="232"/>
    </row>
    <row r="399" spans="1:25" ht="15" thickBot="1" x14ac:dyDescent="0.4">
      <c r="A399" s="232"/>
      <c r="B399" s="232" t="s">
        <v>661</v>
      </c>
      <c r="C399" s="232"/>
      <c r="D399" s="232"/>
      <c r="E399" s="232"/>
      <c r="F399" s="327" t="s">
        <v>665</v>
      </c>
      <c r="G399" s="327"/>
      <c r="H399" s="327"/>
      <c r="I399" s="327"/>
      <c r="J399" s="327"/>
      <c r="K399" s="327"/>
      <c r="L399" s="327"/>
      <c r="M399" s="327"/>
      <c r="N399" s="328"/>
      <c r="O399" s="202">
        <f>'Instalaciones 3'!C143</f>
        <v>0</v>
      </c>
      <c r="P399" s="232"/>
      <c r="Q399" s="193" t="s">
        <v>579</v>
      </c>
      <c r="R399" s="193"/>
      <c r="S399" s="193"/>
      <c r="T399" s="193"/>
      <c r="U399" s="193"/>
      <c r="W399" s="48"/>
      <c r="X399" s="48"/>
      <c r="Y399" s="48"/>
    </row>
    <row r="400" spans="1:25" x14ac:dyDescent="0.35">
      <c r="A400" s="232"/>
      <c r="B400" s="232"/>
      <c r="C400" s="232"/>
      <c r="D400" s="232"/>
      <c r="E400" s="232"/>
      <c r="F400" s="232"/>
      <c r="G400" s="232"/>
      <c r="H400" s="232"/>
      <c r="I400" s="232"/>
      <c r="J400" s="232"/>
      <c r="K400" s="232"/>
      <c r="L400" s="232"/>
      <c r="M400" s="232"/>
      <c r="N400" s="232"/>
      <c r="O400" s="232"/>
      <c r="P400" s="232"/>
      <c r="Q400" s="40" t="s">
        <v>662</v>
      </c>
    </row>
    <row r="401" spans="1:26" x14ac:dyDescent="0.35">
      <c r="A401" s="232"/>
      <c r="B401" s="232"/>
      <c r="C401" s="294" t="s">
        <v>808</v>
      </c>
      <c r="D401" s="232"/>
      <c r="E401" s="232"/>
      <c r="F401" s="232"/>
      <c r="G401" s="232"/>
      <c r="H401" s="232"/>
      <c r="I401" s="232"/>
      <c r="J401" s="232"/>
      <c r="K401" s="232"/>
      <c r="L401" s="232"/>
      <c r="M401" s="232"/>
      <c r="N401" s="232"/>
      <c r="O401" s="232"/>
      <c r="P401" s="232"/>
      <c r="Q401" s="40" t="s">
        <v>664</v>
      </c>
    </row>
    <row r="402" spans="1:26" x14ac:dyDescent="0.35">
      <c r="A402" s="232"/>
      <c r="B402" s="232"/>
      <c r="C402" s="232"/>
      <c r="D402" s="232"/>
      <c r="E402" s="232"/>
      <c r="F402" s="232"/>
      <c r="G402" s="232"/>
      <c r="H402" s="232"/>
      <c r="I402" s="232"/>
      <c r="J402" s="232"/>
      <c r="K402" s="232"/>
      <c r="L402" s="232"/>
      <c r="M402" s="232"/>
      <c r="N402" s="232"/>
      <c r="O402" s="232"/>
      <c r="P402" s="232"/>
      <c r="Q402" s="40" t="s">
        <v>665</v>
      </c>
    </row>
    <row r="403" spans="1:26" x14ac:dyDescent="0.35">
      <c r="A403" s="232"/>
      <c r="B403" s="232"/>
      <c r="C403" s="323" t="s">
        <v>666</v>
      </c>
      <c r="D403" s="323"/>
      <c r="E403" s="323"/>
      <c r="F403" s="323"/>
      <c r="G403" s="323"/>
      <c r="H403" s="323"/>
      <c r="I403" s="323"/>
      <c r="J403" s="323"/>
      <c r="K403" s="323"/>
      <c r="L403" s="323"/>
      <c r="M403" s="323"/>
      <c r="N403" s="323"/>
      <c r="O403" s="323"/>
      <c r="P403" s="232"/>
    </row>
    <row r="404" spans="1:26" x14ac:dyDescent="0.35">
      <c r="A404" s="232"/>
      <c r="B404" s="232"/>
      <c r="C404" s="323"/>
      <c r="D404" s="323"/>
      <c r="E404" s="323"/>
      <c r="F404" s="323"/>
      <c r="G404" s="323"/>
      <c r="H404" s="323"/>
      <c r="I404" s="323"/>
      <c r="J404" s="323"/>
      <c r="K404" s="323"/>
      <c r="L404" s="323"/>
      <c r="M404" s="323"/>
      <c r="N404" s="323"/>
      <c r="O404" s="323"/>
      <c r="P404" s="232"/>
    </row>
    <row r="405" spans="1:26" ht="15" thickBot="1" x14ac:dyDescent="0.4">
      <c r="A405" s="232"/>
      <c r="B405" s="232"/>
      <c r="C405" s="248"/>
      <c r="D405" s="232"/>
      <c r="E405" s="232"/>
      <c r="F405" s="232"/>
      <c r="G405" s="232"/>
      <c r="H405" s="232"/>
      <c r="I405" s="232"/>
      <c r="J405" s="232"/>
      <c r="K405" s="232"/>
      <c r="L405" s="232"/>
      <c r="M405" s="232"/>
      <c r="N405" s="232"/>
      <c r="O405" s="232"/>
      <c r="P405" s="232"/>
    </row>
    <row r="406" spans="1:26" ht="15" thickBot="1" x14ac:dyDescent="0.4">
      <c r="A406" s="232"/>
      <c r="B406" s="232" t="s">
        <v>667</v>
      </c>
      <c r="C406" s="232"/>
      <c r="D406" s="232"/>
      <c r="E406" s="232"/>
      <c r="F406" s="258"/>
      <c r="G406" s="327" t="s">
        <v>809</v>
      </c>
      <c r="H406" s="327"/>
      <c r="I406" s="327"/>
      <c r="J406" s="327"/>
      <c r="K406" s="327"/>
      <c r="L406" s="327"/>
      <c r="M406" s="327"/>
      <c r="N406" s="328"/>
      <c r="O406" s="202">
        <f>'Instalaciones 3'!C144</f>
        <v>0</v>
      </c>
      <c r="P406" s="232"/>
      <c r="Q406" s="193" t="s">
        <v>579</v>
      </c>
      <c r="R406" s="193"/>
      <c r="S406" s="193"/>
      <c r="T406" s="193"/>
      <c r="U406" s="193"/>
    </row>
    <row r="407" spans="1:26" x14ac:dyDescent="0.35">
      <c r="A407" s="232"/>
      <c r="B407" s="232"/>
      <c r="C407" s="248"/>
      <c r="D407" s="232"/>
      <c r="E407" s="232"/>
      <c r="F407" s="232"/>
      <c r="G407" s="232"/>
      <c r="H407" s="232"/>
      <c r="I407" s="232"/>
      <c r="J407" s="232"/>
      <c r="K407" s="232"/>
      <c r="L407" s="232"/>
      <c r="M407" s="232"/>
      <c r="N407" s="232"/>
      <c r="O407" s="232"/>
      <c r="P407" s="232"/>
      <c r="Q407" s="99" t="s">
        <v>668</v>
      </c>
    </row>
    <row r="408" spans="1:26" x14ac:dyDescent="0.35">
      <c r="A408" s="232"/>
      <c r="B408" s="232"/>
      <c r="C408" s="246" t="s">
        <v>669</v>
      </c>
      <c r="D408" s="232"/>
      <c r="E408" s="232"/>
      <c r="F408" s="232"/>
      <c r="G408" s="232"/>
      <c r="H408" s="232"/>
      <c r="I408" s="232"/>
      <c r="J408" s="232"/>
      <c r="K408" s="232"/>
      <c r="L408" s="232"/>
      <c r="M408" s="232"/>
      <c r="N408" s="232"/>
      <c r="O408" s="232"/>
      <c r="P408" s="232"/>
      <c r="Q408" s="99" t="s">
        <v>670</v>
      </c>
    </row>
    <row r="409" spans="1:26" x14ac:dyDescent="0.35">
      <c r="A409" s="232"/>
      <c r="B409" s="232"/>
      <c r="C409" s="232"/>
      <c r="D409" s="232"/>
      <c r="E409" s="232"/>
      <c r="F409" s="232"/>
      <c r="G409" s="232"/>
      <c r="H409" s="232"/>
      <c r="I409" s="232"/>
      <c r="J409" s="232"/>
      <c r="K409" s="232"/>
      <c r="L409" s="232"/>
      <c r="M409" s="232"/>
      <c r="N409" s="232"/>
      <c r="O409" s="232"/>
      <c r="P409" s="232"/>
      <c r="Q409" s="99" t="s">
        <v>809</v>
      </c>
    </row>
    <row r="410" spans="1:26" x14ac:dyDescent="0.35">
      <c r="A410" s="232"/>
      <c r="B410" s="232"/>
      <c r="C410" s="248" t="s">
        <v>671</v>
      </c>
      <c r="D410" s="232"/>
      <c r="E410" s="232"/>
      <c r="F410" s="232"/>
      <c r="G410" s="232"/>
      <c r="H410" s="232"/>
      <c r="I410" s="232"/>
      <c r="J410" s="232"/>
      <c r="K410" s="232"/>
      <c r="L410" s="232"/>
      <c r="M410" s="232"/>
      <c r="N410" s="232"/>
      <c r="O410" s="232"/>
      <c r="P410" s="232"/>
    </row>
    <row r="411" spans="1:26" ht="15" thickBot="1" x14ac:dyDescent="0.4">
      <c r="A411" s="232"/>
      <c r="B411" s="232"/>
      <c r="C411" s="232"/>
      <c r="D411" s="232"/>
      <c r="E411" s="232"/>
      <c r="F411" s="232"/>
      <c r="G411" s="232"/>
      <c r="H411" s="232"/>
      <c r="I411" s="232"/>
      <c r="J411" s="232"/>
      <c r="K411" s="232"/>
      <c r="L411" s="232"/>
      <c r="M411" s="232"/>
      <c r="N411" s="232"/>
      <c r="O411" s="232"/>
      <c r="P411" s="232"/>
    </row>
    <row r="412" spans="1:26" ht="15" thickBot="1" x14ac:dyDescent="0.4">
      <c r="A412" s="232"/>
      <c r="B412" s="232" t="s">
        <v>672</v>
      </c>
      <c r="C412" s="232"/>
      <c r="D412" s="232"/>
      <c r="E412" s="232"/>
      <c r="F412" s="232"/>
      <c r="G412" s="232"/>
      <c r="H412" s="232"/>
      <c r="I412" s="232"/>
      <c r="J412" s="232"/>
      <c r="K412" s="232"/>
      <c r="L412" s="232"/>
      <c r="M412" s="232"/>
      <c r="N412" s="232"/>
      <c r="O412" s="202">
        <f>'Instalaciones 3'!C145</f>
        <v>0</v>
      </c>
      <c r="P412" s="232"/>
      <c r="Q412" s="48"/>
      <c r="R412" s="48"/>
      <c r="S412" s="48"/>
      <c r="T412" s="48"/>
      <c r="U412" s="48"/>
      <c r="W412" s="48"/>
      <c r="X412" s="48"/>
      <c r="Y412" s="48"/>
    </row>
    <row r="413" spans="1:26" x14ac:dyDescent="0.35">
      <c r="A413" s="232"/>
      <c r="B413" s="232"/>
      <c r="C413" s="232" t="str">
        <f>'Instalaciones 3'!C162</f>
        <v>No hay material de enriquecimiento disponible</v>
      </c>
      <c r="D413" s="232"/>
      <c r="E413" s="232"/>
      <c r="F413" s="232"/>
      <c r="G413" s="232"/>
      <c r="H413" s="232"/>
      <c r="I413" s="232"/>
      <c r="J413" s="232"/>
      <c r="K413" s="232"/>
      <c r="L413" s="232"/>
      <c r="M413" s="232"/>
      <c r="N413" s="232"/>
      <c r="O413" s="245"/>
      <c r="P413" s="232"/>
      <c r="Q413" s="193" t="s">
        <v>673</v>
      </c>
      <c r="R413" s="193"/>
      <c r="S413" s="193"/>
      <c r="T413" s="193"/>
      <c r="U413" s="193"/>
      <c r="W413" s="48"/>
      <c r="X413" s="48"/>
      <c r="Y413" s="48"/>
      <c r="Z413" s="48"/>
    </row>
    <row r="414" spans="1:26" x14ac:dyDescent="0.35">
      <c r="A414" s="232"/>
      <c r="B414" s="232"/>
      <c r="C414" s="232"/>
      <c r="D414" s="232"/>
      <c r="E414" s="232"/>
      <c r="F414" s="232"/>
      <c r="G414" s="232"/>
      <c r="H414" s="232"/>
      <c r="I414" s="232"/>
      <c r="J414" s="232"/>
      <c r="K414" s="232"/>
      <c r="L414" s="232"/>
      <c r="M414" s="232"/>
      <c r="N414" s="232"/>
      <c r="O414" s="232"/>
      <c r="P414" s="232"/>
    </row>
    <row r="415" spans="1:26" x14ac:dyDescent="0.35">
      <c r="A415" s="232"/>
      <c r="B415" s="232"/>
      <c r="C415" s="246" t="s">
        <v>674</v>
      </c>
      <c r="D415" s="232"/>
      <c r="E415" s="232"/>
      <c r="F415" s="232"/>
      <c r="G415" s="232"/>
      <c r="H415" s="232"/>
      <c r="I415" s="232"/>
      <c r="J415" s="232"/>
      <c r="K415" s="232"/>
      <c r="L415" s="232"/>
      <c r="M415" s="232"/>
      <c r="N415" s="232"/>
      <c r="O415" s="232"/>
      <c r="P415" s="232"/>
    </row>
    <row r="416" spans="1:26" x14ac:dyDescent="0.35">
      <c r="A416" s="232"/>
      <c r="B416" s="232"/>
      <c r="C416" s="232"/>
      <c r="D416" s="232"/>
      <c r="E416" s="232"/>
      <c r="F416" s="232"/>
      <c r="G416" s="232"/>
      <c r="H416" s="232"/>
      <c r="I416" s="232"/>
      <c r="J416" s="232"/>
      <c r="K416" s="232"/>
      <c r="L416" s="232"/>
      <c r="M416" s="232"/>
      <c r="N416" s="232"/>
      <c r="O416" s="232"/>
      <c r="P416" s="232"/>
    </row>
    <row r="417" spans="1:21" x14ac:dyDescent="0.35">
      <c r="A417" s="232"/>
      <c r="B417" s="232"/>
      <c r="C417" s="248" t="s">
        <v>675</v>
      </c>
      <c r="D417" s="232"/>
      <c r="E417" s="232"/>
      <c r="F417" s="232"/>
      <c r="G417" s="232"/>
      <c r="H417" s="232"/>
      <c r="I417" s="232"/>
      <c r="J417" s="232"/>
      <c r="K417" s="232"/>
      <c r="L417" s="232"/>
      <c r="M417" s="232"/>
      <c r="N417" s="232"/>
      <c r="O417" s="232"/>
      <c r="P417" s="232"/>
    </row>
    <row r="418" spans="1:21" ht="15" thickBot="1" x14ac:dyDescent="0.4">
      <c r="A418" s="232"/>
      <c r="B418" s="232"/>
      <c r="C418" s="248"/>
      <c r="D418" s="232"/>
      <c r="E418" s="232"/>
      <c r="F418" s="232"/>
      <c r="G418" s="232"/>
      <c r="H418" s="232"/>
      <c r="I418" s="232"/>
      <c r="J418" s="232"/>
      <c r="K418" s="232"/>
      <c r="L418" s="232"/>
      <c r="M418" s="232"/>
      <c r="N418" s="232"/>
      <c r="O418" s="232"/>
      <c r="P418" s="232"/>
    </row>
    <row r="419" spans="1:21" ht="15" thickBot="1" x14ac:dyDescent="0.4">
      <c r="A419" s="232"/>
      <c r="B419" s="232" t="s">
        <v>676</v>
      </c>
      <c r="C419" s="232"/>
      <c r="D419" s="232"/>
      <c r="E419" s="232"/>
      <c r="F419" s="258"/>
      <c r="G419" s="258"/>
      <c r="H419" s="258"/>
      <c r="I419" s="258"/>
      <c r="J419" s="258"/>
      <c r="K419" s="258"/>
      <c r="L419" s="327" t="s">
        <v>679</v>
      </c>
      <c r="M419" s="327"/>
      <c r="N419" s="328"/>
      <c r="O419" s="202">
        <f>'Instalaciones 3'!C146</f>
        <v>0</v>
      </c>
      <c r="P419" s="232"/>
      <c r="Q419" s="193" t="s">
        <v>579</v>
      </c>
      <c r="R419" s="193"/>
      <c r="S419" s="193"/>
      <c r="T419" s="193"/>
      <c r="U419" s="193"/>
    </row>
    <row r="420" spans="1:21" x14ac:dyDescent="0.35">
      <c r="A420" s="232"/>
      <c r="B420" s="232"/>
      <c r="C420" s="248"/>
      <c r="D420" s="232"/>
      <c r="E420" s="232"/>
      <c r="F420" s="232"/>
      <c r="G420" s="232"/>
      <c r="H420" s="232"/>
      <c r="I420" s="232"/>
      <c r="J420" s="232"/>
      <c r="K420" s="232"/>
      <c r="L420" s="232"/>
      <c r="M420" s="232"/>
      <c r="N420" s="232"/>
      <c r="O420" s="232"/>
      <c r="P420" s="232"/>
      <c r="Q420" s="99" t="s">
        <v>677</v>
      </c>
    </row>
    <row r="421" spans="1:21" x14ac:dyDescent="0.35">
      <c r="A421" s="232"/>
      <c r="B421" s="232"/>
      <c r="C421" s="246" t="s">
        <v>678</v>
      </c>
      <c r="D421" s="232"/>
      <c r="E421" s="232"/>
      <c r="F421" s="232"/>
      <c r="G421" s="232"/>
      <c r="H421" s="232"/>
      <c r="I421" s="232"/>
      <c r="J421" s="232"/>
      <c r="K421" s="232"/>
      <c r="L421" s="232"/>
      <c r="M421" s="232"/>
      <c r="N421" s="232"/>
      <c r="O421" s="232"/>
      <c r="P421" s="232"/>
      <c r="Q421" s="99" t="s">
        <v>679</v>
      </c>
    </row>
    <row r="422" spans="1:21" x14ac:dyDescent="0.35">
      <c r="A422" s="232"/>
      <c r="B422" s="232"/>
      <c r="C422" s="232"/>
      <c r="D422" s="232"/>
      <c r="E422" s="232"/>
      <c r="F422" s="232"/>
      <c r="G422" s="232"/>
      <c r="H422" s="232"/>
      <c r="I422" s="232"/>
      <c r="J422" s="232"/>
      <c r="K422" s="232"/>
      <c r="L422" s="232"/>
      <c r="M422" s="232"/>
      <c r="N422" s="232"/>
      <c r="O422" s="232"/>
      <c r="P422" s="232"/>
    </row>
    <row r="423" spans="1:21" x14ac:dyDescent="0.35">
      <c r="A423" s="232"/>
      <c r="B423" s="232"/>
      <c r="C423" s="248" t="s">
        <v>680</v>
      </c>
      <c r="D423" s="232"/>
      <c r="E423" s="232"/>
      <c r="F423" s="232"/>
      <c r="G423" s="232"/>
      <c r="H423" s="232"/>
      <c r="I423" s="232"/>
      <c r="J423" s="232"/>
      <c r="K423" s="232"/>
      <c r="L423" s="232"/>
      <c r="M423" s="232"/>
      <c r="N423" s="232"/>
      <c r="O423" s="232"/>
      <c r="P423" s="232"/>
    </row>
    <row r="424" spans="1:21" ht="15" thickBot="1" x14ac:dyDescent="0.4">
      <c r="A424" s="232"/>
      <c r="B424" s="232"/>
      <c r="C424" s="232"/>
      <c r="D424" s="232"/>
      <c r="E424" s="232"/>
      <c r="F424" s="232"/>
      <c r="G424" s="232"/>
      <c r="H424" s="232"/>
      <c r="I424" s="232"/>
      <c r="J424" s="232"/>
      <c r="K424" s="232"/>
      <c r="L424" s="232"/>
      <c r="M424" s="232"/>
      <c r="N424" s="232"/>
      <c r="O424" s="232"/>
      <c r="P424" s="232"/>
    </row>
    <row r="425" spans="1:21" ht="15" thickBot="1" x14ac:dyDescent="0.4">
      <c r="A425" s="232"/>
      <c r="B425" s="232" t="s">
        <v>681</v>
      </c>
      <c r="C425" s="232"/>
      <c r="D425" s="232"/>
      <c r="E425" s="232"/>
      <c r="F425" s="232"/>
      <c r="G425" s="327" t="s">
        <v>809</v>
      </c>
      <c r="H425" s="327"/>
      <c r="I425" s="327"/>
      <c r="J425" s="327"/>
      <c r="K425" s="327"/>
      <c r="L425" s="327"/>
      <c r="M425" s="327"/>
      <c r="N425" s="328"/>
      <c r="O425" s="202">
        <f>'Instalaciones 3'!C147</f>
        <v>0</v>
      </c>
      <c r="P425" s="232"/>
      <c r="Q425" s="193" t="s">
        <v>579</v>
      </c>
      <c r="R425" s="193"/>
      <c r="S425" s="193"/>
      <c r="T425" s="193"/>
      <c r="U425" s="193"/>
    </row>
    <row r="426" spans="1:21" x14ac:dyDescent="0.35">
      <c r="A426" s="232"/>
      <c r="B426" s="232"/>
      <c r="C426" s="232"/>
      <c r="D426" s="232"/>
      <c r="E426" s="232"/>
      <c r="F426" s="232"/>
      <c r="G426" s="232"/>
      <c r="H426" s="232"/>
      <c r="I426" s="232"/>
      <c r="J426" s="232"/>
      <c r="K426" s="232"/>
      <c r="L426" s="232"/>
      <c r="M426" s="232"/>
      <c r="N426" s="232"/>
      <c r="O426" s="232"/>
      <c r="P426" s="232"/>
      <c r="Q426" s="40" t="s">
        <v>682</v>
      </c>
    </row>
    <row r="427" spans="1:21" x14ac:dyDescent="0.35">
      <c r="A427" s="232"/>
      <c r="B427" s="232"/>
      <c r="C427" s="246" t="s">
        <v>683</v>
      </c>
      <c r="D427" s="232"/>
      <c r="E427" s="232"/>
      <c r="F427" s="232"/>
      <c r="G427" s="232"/>
      <c r="H427" s="232"/>
      <c r="I427" s="232"/>
      <c r="J427" s="232"/>
      <c r="K427" s="232"/>
      <c r="L427" s="232"/>
      <c r="M427" s="232"/>
      <c r="N427" s="232"/>
      <c r="O427" s="232"/>
      <c r="P427" s="232"/>
      <c r="Q427" s="40" t="s">
        <v>684</v>
      </c>
    </row>
    <row r="428" spans="1:21" x14ac:dyDescent="0.35">
      <c r="A428" s="232"/>
      <c r="B428" s="232"/>
      <c r="C428" s="232"/>
      <c r="D428" s="232"/>
      <c r="E428" s="232"/>
      <c r="F428" s="232"/>
      <c r="G428" s="232"/>
      <c r="H428" s="232"/>
      <c r="I428" s="232"/>
      <c r="J428" s="232"/>
      <c r="K428" s="232"/>
      <c r="L428" s="232"/>
      <c r="M428" s="232"/>
      <c r="N428" s="232"/>
      <c r="O428" s="232"/>
      <c r="P428" s="232"/>
      <c r="Q428" s="40" t="s">
        <v>685</v>
      </c>
    </row>
    <row r="429" spans="1:21" x14ac:dyDescent="0.35">
      <c r="A429" s="232"/>
      <c r="B429" s="232"/>
      <c r="C429" s="323" t="s">
        <v>686</v>
      </c>
      <c r="D429" s="323"/>
      <c r="E429" s="323"/>
      <c r="F429" s="323"/>
      <c r="G429" s="323"/>
      <c r="H429" s="323"/>
      <c r="I429" s="323"/>
      <c r="J429" s="323"/>
      <c r="K429" s="323"/>
      <c r="L429" s="323"/>
      <c r="M429" s="323"/>
      <c r="N429" s="323"/>
      <c r="O429" s="323"/>
      <c r="P429" s="232"/>
      <c r="Q429" s="40" t="s">
        <v>809</v>
      </c>
    </row>
    <row r="430" spans="1:21" x14ac:dyDescent="0.35">
      <c r="A430" s="232"/>
      <c r="B430" s="232"/>
      <c r="C430" s="323"/>
      <c r="D430" s="323"/>
      <c r="E430" s="323"/>
      <c r="F430" s="323"/>
      <c r="G430" s="323"/>
      <c r="H430" s="323"/>
      <c r="I430" s="323"/>
      <c r="J430" s="323"/>
      <c r="K430" s="323"/>
      <c r="L430" s="323"/>
      <c r="M430" s="323"/>
      <c r="N430" s="323"/>
      <c r="O430" s="323"/>
      <c r="P430" s="232"/>
    </row>
    <row r="431" spans="1:21" ht="15" thickBot="1" x14ac:dyDescent="0.4">
      <c r="A431" s="232"/>
      <c r="B431" s="232"/>
      <c r="C431" s="232"/>
      <c r="D431" s="232"/>
      <c r="E431" s="232"/>
      <c r="F431" s="232"/>
      <c r="G431" s="232"/>
      <c r="H431" s="232"/>
      <c r="I431" s="232"/>
      <c r="J431" s="232"/>
      <c r="K431" s="232"/>
      <c r="L431" s="232"/>
      <c r="M431" s="232"/>
      <c r="N431" s="232"/>
      <c r="O431" s="232"/>
      <c r="P431" s="232"/>
    </row>
    <row r="432" spans="1:21" ht="15" thickBot="1" x14ac:dyDescent="0.4">
      <c r="A432" s="232"/>
      <c r="B432" s="232" t="s">
        <v>687</v>
      </c>
      <c r="C432" s="232"/>
      <c r="D432" s="232"/>
      <c r="E432" s="232"/>
      <c r="F432" s="327" t="s">
        <v>691</v>
      </c>
      <c r="G432" s="327"/>
      <c r="H432" s="327"/>
      <c r="I432" s="327"/>
      <c r="J432" s="327"/>
      <c r="K432" s="327"/>
      <c r="L432" s="327"/>
      <c r="M432" s="327"/>
      <c r="N432" s="328"/>
      <c r="O432" s="202">
        <f>'Instalaciones 3'!C148</f>
        <v>0</v>
      </c>
      <c r="P432" s="232"/>
      <c r="Q432" s="193" t="s">
        <v>579</v>
      </c>
      <c r="R432" s="193"/>
      <c r="S432" s="193"/>
      <c r="T432" s="193"/>
      <c r="U432" s="193"/>
    </row>
    <row r="433" spans="1:23" x14ac:dyDescent="0.35">
      <c r="A433" s="232"/>
      <c r="B433" s="232"/>
      <c r="C433" s="232"/>
      <c r="D433" s="232"/>
      <c r="E433" s="232"/>
      <c r="F433" s="232"/>
      <c r="G433" s="232"/>
      <c r="H433" s="232"/>
      <c r="I433" s="232"/>
      <c r="J433" s="232"/>
      <c r="K433" s="232"/>
      <c r="L433" s="232"/>
      <c r="M433" s="232"/>
      <c r="N433" s="232"/>
      <c r="O433" s="232"/>
      <c r="P433" s="232"/>
      <c r="Q433" s="40" t="s">
        <v>688</v>
      </c>
    </row>
    <row r="434" spans="1:23" x14ac:dyDescent="0.35">
      <c r="A434" s="232"/>
      <c r="B434" s="232"/>
      <c r="C434" s="246" t="s">
        <v>689</v>
      </c>
      <c r="D434" s="232"/>
      <c r="E434" s="232"/>
      <c r="F434" s="232"/>
      <c r="G434" s="232"/>
      <c r="H434" s="232"/>
      <c r="I434" s="232"/>
      <c r="J434" s="232"/>
      <c r="K434" s="232"/>
      <c r="L434" s="232"/>
      <c r="M434" s="232"/>
      <c r="N434" s="232"/>
      <c r="O434" s="232"/>
      <c r="P434" s="232"/>
      <c r="Q434" s="40" t="s">
        <v>690</v>
      </c>
    </row>
    <row r="435" spans="1:23" x14ac:dyDescent="0.35">
      <c r="A435" s="232"/>
      <c r="B435" s="232"/>
      <c r="C435" s="232"/>
      <c r="D435" s="232"/>
      <c r="E435" s="232"/>
      <c r="F435" s="232"/>
      <c r="G435" s="232"/>
      <c r="H435" s="232"/>
      <c r="I435" s="232"/>
      <c r="J435" s="232"/>
      <c r="K435" s="232"/>
      <c r="L435" s="232"/>
      <c r="M435" s="232"/>
      <c r="N435" s="232"/>
      <c r="O435" s="232"/>
      <c r="P435" s="232"/>
      <c r="Q435" s="40" t="s">
        <v>691</v>
      </c>
    </row>
    <row r="436" spans="1:23" x14ac:dyDescent="0.35">
      <c r="A436" s="232"/>
      <c r="B436" s="232"/>
      <c r="C436" s="248" t="s">
        <v>692</v>
      </c>
      <c r="D436" s="232"/>
      <c r="E436" s="232"/>
      <c r="F436" s="232"/>
      <c r="G436" s="232"/>
      <c r="H436" s="232"/>
      <c r="I436" s="232"/>
      <c r="J436" s="232"/>
      <c r="K436" s="232"/>
      <c r="L436" s="232"/>
      <c r="M436" s="232"/>
      <c r="N436" s="232"/>
      <c r="O436" s="232"/>
      <c r="P436" s="232"/>
    </row>
    <row r="437" spans="1:23" x14ac:dyDescent="0.35">
      <c r="A437" s="232"/>
      <c r="B437" s="232"/>
      <c r="C437" s="248"/>
      <c r="D437" s="232"/>
      <c r="E437" s="232"/>
      <c r="F437" s="232"/>
      <c r="G437" s="232"/>
      <c r="H437" s="232"/>
      <c r="I437" s="232"/>
      <c r="J437" s="232"/>
      <c r="K437" s="232"/>
      <c r="L437" s="232"/>
      <c r="M437" s="232"/>
      <c r="N437" s="232"/>
      <c r="O437" s="232"/>
      <c r="P437" s="232"/>
    </row>
    <row r="438" spans="1:23" x14ac:dyDescent="0.35">
      <c r="A438" s="232"/>
      <c r="B438" s="232"/>
      <c r="C438" s="248"/>
      <c r="D438" s="232"/>
      <c r="E438" s="232"/>
      <c r="F438" s="232"/>
      <c r="G438" s="232"/>
      <c r="H438" s="232"/>
      <c r="I438" s="232"/>
      <c r="J438" s="232"/>
      <c r="K438" s="232"/>
      <c r="L438" s="232"/>
      <c r="M438" s="232"/>
      <c r="N438" s="232"/>
      <c r="O438" s="232"/>
      <c r="P438" s="232"/>
    </row>
    <row r="439" spans="1:23" x14ac:dyDescent="0.35">
      <c r="A439" s="232"/>
      <c r="B439" s="232"/>
      <c r="C439" s="248"/>
      <c r="D439" s="232"/>
      <c r="E439" s="232"/>
      <c r="F439" s="232"/>
      <c r="G439" s="232"/>
      <c r="H439" s="232"/>
      <c r="I439" s="232"/>
      <c r="J439" s="232"/>
      <c r="K439" s="232"/>
      <c r="L439" s="232"/>
      <c r="M439" s="232"/>
      <c r="N439" s="232"/>
      <c r="O439" s="232"/>
      <c r="P439" s="232"/>
    </row>
    <row r="440" spans="1:23" x14ac:dyDescent="0.35">
      <c r="A440" s="232"/>
      <c r="B440" s="232"/>
      <c r="C440" s="248"/>
      <c r="D440" s="232"/>
      <c r="E440" s="232"/>
      <c r="F440" s="232"/>
      <c r="G440" s="232"/>
      <c r="H440" s="232"/>
      <c r="I440" s="232"/>
      <c r="J440" s="232"/>
      <c r="K440" s="232"/>
      <c r="L440" s="232"/>
      <c r="M440" s="232"/>
      <c r="N440" s="232"/>
      <c r="O440" s="232"/>
      <c r="P440" s="232"/>
    </row>
    <row r="441" spans="1:23" ht="15" thickBot="1" x14ac:dyDescent="0.4">
      <c r="A441" s="232"/>
      <c r="B441" s="232"/>
      <c r="C441" s="248"/>
      <c r="D441" s="232"/>
      <c r="E441" s="232"/>
      <c r="F441" s="232"/>
      <c r="G441" s="232"/>
      <c r="H441" s="232"/>
      <c r="I441" s="232"/>
      <c r="J441" s="232"/>
      <c r="K441" s="232"/>
      <c r="L441" s="232"/>
      <c r="M441" s="232"/>
      <c r="N441" s="232"/>
      <c r="O441" s="232"/>
      <c r="P441" s="232"/>
    </row>
    <row r="442" spans="1:23" ht="15" thickBot="1" x14ac:dyDescent="0.4">
      <c r="A442" s="232"/>
      <c r="B442" s="232" t="s">
        <v>693</v>
      </c>
      <c r="C442" s="232"/>
      <c r="D442" s="232"/>
      <c r="E442" s="232"/>
      <c r="F442" s="232"/>
      <c r="G442" s="232"/>
      <c r="H442" s="232"/>
      <c r="I442" s="232"/>
      <c r="J442" s="232"/>
      <c r="K442" s="232"/>
      <c r="L442" s="232"/>
      <c r="M442" s="232"/>
      <c r="N442" s="232"/>
      <c r="O442" s="202">
        <f>'Instalaciones 3'!C149</f>
        <v>0</v>
      </c>
      <c r="P442" s="232"/>
      <c r="Q442" s="193" t="s">
        <v>579</v>
      </c>
      <c r="R442" s="193"/>
      <c r="S442" s="193"/>
      <c r="T442" s="193"/>
      <c r="U442" s="193"/>
    </row>
    <row r="443" spans="1:23" x14ac:dyDescent="0.35">
      <c r="A443" s="232"/>
      <c r="B443" s="232"/>
      <c r="C443" s="340" t="s">
        <v>701</v>
      </c>
      <c r="D443" s="340"/>
      <c r="E443" s="340"/>
      <c r="F443" s="340"/>
      <c r="G443" s="340"/>
      <c r="H443" s="340"/>
      <c r="I443" s="340"/>
      <c r="J443" s="340"/>
      <c r="K443" s="340"/>
      <c r="L443" s="340"/>
      <c r="M443" s="232"/>
      <c r="N443" s="232"/>
      <c r="O443" s="245"/>
      <c r="P443" s="232"/>
      <c r="Q443" s="40" t="s">
        <v>694</v>
      </c>
      <c r="R443" s="48"/>
      <c r="S443" s="48"/>
      <c r="T443" s="48"/>
      <c r="U443" s="48"/>
      <c r="W443" s="40" t="s">
        <v>695</v>
      </c>
    </row>
    <row r="444" spans="1:23" x14ac:dyDescent="0.35">
      <c r="A444" s="232"/>
      <c r="B444" s="232"/>
      <c r="C444" s="232"/>
      <c r="D444" s="232"/>
      <c r="E444" s="232"/>
      <c r="F444" s="232"/>
      <c r="G444" s="232"/>
      <c r="H444" s="232"/>
      <c r="I444" s="232"/>
      <c r="J444" s="232"/>
      <c r="K444" s="232"/>
      <c r="L444" s="232"/>
      <c r="M444" s="232"/>
      <c r="N444" s="232"/>
      <c r="O444" s="232"/>
      <c r="P444" s="232"/>
      <c r="Q444" s="40" t="s">
        <v>696</v>
      </c>
      <c r="W444" s="40" t="s">
        <v>706</v>
      </c>
    </row>
    <row r="445" spans="1:23" x14ac:dyDescent="0.35">
      <c r="A445" s="232"/>
      <c r="B445" s="232"/>
      <c r="C445" s="246" t="s">
        <v>698</v>
      </c>
      <c r="D445" s="232"/>
      <c r="E445" s="232"/>
      <c r="F445" s="232"/>
      <c r="G445" s="232"/>
      <c r="H445" s="232"/>
      <c r="I445" s="232"/>
      <c r="J445" s="232"/>
      <c r="K445" s="232"/>
      <c r="L445" s="232"/>
      <c r="M445" s="232"/>
      <c r="N445" s="232"/>
      <c r="O445" s="232"/>
      <c r="P445" s="232"/>
      <c r="Q445" s="40" t="s">
        <v>699</v>
      </c>
      <c r="W445" s="40" t="s">
        <v>700</v>
      </c>
    </row>
    <row r="446" spans="1:23" x14ac:dyDescent="0.35">
      <c r="A446" s="232"/>
      <c r="B446" s="232"/>
      <c r="C446" s="232"/>
      <c r="D446" s="232"/>
      <c r="E446" s="232"/>
      <c r="F446" s="232"/>
      <c r="G446" s="232"/>
      <c r="H446" s="232"/>
      <c r="I446" s="232"/>
      <c r="J446" s="232"/>
      <c r="K446" s="232"/>
      <c r="L446" s="232"/>
      <c r="M446" s="232"/>
      <c r="N446" s="232"/>
      <c r="O446" s="232"/>
      <c r="P446" s="232"/>
      <c r="Q446" s="40" t="s">
        <v>701</v>
      </c>
      <c r="W446" s="40" t="s">
        <v>700</v>
      </c>
    </row>
    <row r="447" spans="1:23" x14ac:dyDescent="0.35">
      <c r="A447" s="232"/>
      <c r="B447" s="232"/>
      <c r="C447" s="248" t="s">
        <v>702</v>
      </c>
      <c r="D447" s="232"/>
      <c r="E447" s="232"/>
      <c r="F447" s="232"/>
      <c r="G447" s="232"/>
      <c r="H447" s="232"/>
      <c r="I447" s="232"/>
      <c r="J447" s="232"/>
      <c r="K447" s="232"/>
      <c r="L447" s="232"/>
      <c r="M447" s="232"/>
      <c r="N447" s="232"/>
      <c r="O447" s="232"/>
      <c r="P447" s="232"/>
    </row>
    <row r="448" spans="1:23" ht="15" thickBot="1" x14ac:dyDescent="0.4">
      <c r="A448" s="232"/>
      <c r="B448" s="232"/>
      <c r="C448" s="232"/>
      <c r="D448" s="232"/>
      <c r="E448" s="232"/>
      <c r="F448" s="232"/>
      <c r="G448" s="232"/>
      <c r="H448" s="232"/>
      <c r="I448" s="232"/>
      <c r="J448" s="232"/>
      <c r="K448" s="232"/>
      <c r="L448" s="232"/>
      <c r="M448" s="232"/>
      <c r="N448" s="232"/>
      <c r="O448" s="232"/>
      <c r="P448" s="232"/>
    </row>
    <row r="449" spans="1:25" ht="15" thickBot="1" x14ac:dyDescent="0.4">
      <c r="A449" s="232"/>
      <c r="B449" s="232" t="s">
        <v>703</v>
      </c>
      <c r="C449" s="232"/>
      <c r="D449" s="232"/>
      <c r="E449" s="232"/>
      <c r="F449" s="232"/>
      <c r="G449" s="232"/>
      <c r="H449" s="232"/>
      <c r="I449" s="232"/>
      <c r="J449" s="232"/>
      <c r="K449" s="232"/>
      <c r="L449" s="232"/>
      <c r="M449" s="232"/>
      <c r="N449" s="232"/>
      <c r="O449" s="202">
        <f>Comportamiento!J56</f>
        <v>0</v>
      </c>
      <c r="P449" s="232"/>
      <c r="Q449" s="193" t="s">
        <v>579</v>
      </c>
      <c r="R449" s="193"/>
      <c r="S449" s="193"/>
      <c r="T449" s="193"/>
      <c r="U449" s="193"/>
    </row>
    <row r="450" spans="1:25" x14ac:dyDescent="0.35">
      <c r="A450" s="232"/>
      <c r="B450" s="232"/>
      <c r="C450" s="340" t="s">
        <v>709</v>
      </c>
      <c r="D450" s="340"/>
      <c r="E450" s="340"/>
      <c r="F450" s="340"/>
      <c r="G450" s="340"/>
      <c r="H450" s="340"/>
      <c r="I450" s="340"/>
      <c r="J450" s="340"/>
      <c r="K450" s="340"/>
      <c r="L450" s="340"/>
      <c r="M450" s="340"/>
      <c r="N450" s="232"/>
      <c r="O450" s="245"/>
      <c r="P450" s="232"/>
      <c r="Q450" s="89" t="s">
        <v>704</v>
      </c>
      <c r="Y450" s="40" t="s">
        <v>695</v>
      </c>
    </row>
    <row r="451" spans="1:25" x14ac:dyDescent="0.35">
      <c r="A451" s="232"/>
      <c r="B451" s="232"/>
      <c r="C451" s="232"/>
      <c r="D451" s="232"/>
      <c r="E451" s="232"/>
      <c r="F451" s="232"/>
      <c r="G451" s="232"/>
      <c r="H451" s="232"/>
      <c r="I451" s="232"/>
      <c r="J451" s="232"/>
      <c r="K451" s="232"/>
      <c r="L451" s="232"/>
      <c r="M451" s="232"/>
      <c r="N451" s="232"/>
      <c r="O451" s="232"/>
      <c r="P451" s="232"/>
      <c r="Q451" s="89" t="s">
        <v>705</v>
      </c>
      <c r="Y451" s="40" t="s">
        <v>706</v>
      </c>
    </row>
    <row r="452" spans="1:25" x14ac:dyDescent="0.35">
      <c r="A452" s="232"/>
      <c r="B452" s="232"/>
      <c r="C452" s="332" t="s">
        <v>707</v>
      </c>
      <c r="D452" s="332"/>
      <c r="E452" s="332"/>
      <c r="F452" s="332"/>
      <c r="G452" s="332"/>
      <c r="H452" s="332"/>
      <c r="I452" s="332"/>
      <c r="J452" s="332"/>
      <c r="K452" s="332"/>
      <c r="L452" s="332"/>
      <c r="M452" s="332"/>
      <c r="N452" s="332"/>
      <c r="O452" s="332"/>
      <c r="P452" s="232"/>
      <c r="Q452" s="89" t="s">
        <v>708</v>
      </c>
      <c r="Y452" s="40" t="s">
        <v>697</v>
      </c>
    </row>
    <row r="453" spans="1:25" x14ac:dyDescent="0.35">
      <c r="A453" s="232"/>
      <c r="B453" s="232"/>
      <c r="C453" s="332"/>
      <c r="D453" s="332"/>
      <c r="E453" s="332"/>
      <c r="F453" s="332"/>
      <c r="G453" s="332"/>
      <c r="H453" s="332"/>
      <c r="I453" s="332"/>
      <c r="J453" s="332"/>
      <c r="K453" s="332"/>
      <c r="L453" s="332"/>
      <c r="M453" s="332"/>
      <c r="N453" s="332"/>
      <c r="O453" s="332"/>
      <c r="P453" s="232"/>
      <c r="Q453" s="161" t="s">
        <v>709</v>
      </c>
      <c r="Y453" s="40" t="s">
        <v>700</v>
      </c>
    </row>
    <row r="454" spans="1:25" x14ac:dyDescent="0.35">
      <c r="A454" s="232"/>
      <c r="B454" s="232"/>
      <c r="C454" s="232"/>
      <c r="D454" s="232"/>
      <c r="E454" s="232"/>
      <c r="F454" s="232"/>
      <c r="G454" s="232"/>
      <c r="H454" s="232"/>
      <c r="I454" s="232"/>
      <c r="J454" s="232"/>
      <c r="K454" s="232"/>
      <c r="L454" s="232"/>
      <c r="M454" s="232"/>
      <c r="N454" s="232"/>
      <c r="O454" s="232"/>
      <c r="P454" s="232"/>
    </row>
    <row r="455" spans="1:25" x14ac:dyDescent="0.35">
      <c r="A455" s="232"/>
      <c r="B455" s="232"/>
      <c r="C455" s="323" t="s">
        <v>710</v>
      </c>
      <c r="D455" s="323"/>
      <c r="E455" s="323"/>
      <c r="F455" s="323"/>
      <c r="G455" s="323"/>
      <c r="H455" s="323"/>
      <c r="I455" s="323"/>
      <c r="J455" s="323"/>
      <c r="K455" s="323"/>
      <c r="L455" s="323"/>
      <c r="M455" s="323"/>
      <c r="N455" s="323"/>
      <c r="O455" s="323"/>
      <c r="P455" s="232"/>
    </row>
    <row r="456" spans="1:25" x14ac:dyDescent="0.35">
      <c r="A456" s="232"/>
      <c r="B456" s="232"/>
      <c r="C456" s="323"/>
      <c r="D456" s="323"/>
      <c r="E456" s="323"/>
      <c r="F456" s="323"/>
      <c r="G456" s="323"/>
      <c r="H456" s="323"/>
      <c r="I456" s="323"/>
      <c r="J456" s="323"/>
      <c r="K456" s="323"/>
      <c r="L456" s="323"/>
      <c r="M456" s="323"/>
      <c r="N456" s="323"/>
      <c r="O456" s="323"/>
      <c r="P456" s="232"/>
    </row>
    <row r="457" spans="1:25" x14ac:dyDescent="0.35">
      <c r="A457" s="232"/>
      <c r="B457" s="232"/>
      <c r="C457" s="241"/>
      <c r="D457" s="232"/>
      <c r="E457" s="232"/>
      <c r="F457" s="232"/>
      <c r="G457" s="232"/>
      <c r="H457" s="232"/>
      <c r="I457" s="232"/>
      <c r="J457" s="232"/>
      <c r="K457" s="232"/>
      <c r="L457" s="232"/>
      <c r="M457" s="232"/>
      <c r="N457" s="232"/>
      <c r="O457" s="232"/>
      <c r="P457" s="232"/>
    </row>
    <row r="458" spans="1:25" x14ac:dyDescent="0.35">
      <c r="A458" s="232"/>
      <c r="B458" s="232"/>
      <c r="C458" s="232"/>
      <c r="D458" s="232"/>
      <c r="E458" s="232"/>
      <c r="F458" s="232"/>
      <c r="G458" s="232"/>
      <c r="H458" s="232"/>
      <c r="I458" s="232"/>
      <c r="J458" s="232"/>
      <c r="K458" s="232"/>
      <c r="L458" s="232"/>
      <c r="M458" s="232"/>
      <c r="N458" s="232"/>
      <c r="O458" s="232"/>
      <c r="P458" s="232"/>
    </row>
    <row r="459" spans="1:25" x14ac:dyDescent="0.35">
      <c r="A459" s="232"/>
      <c r="B459" s="243" t="s">
        <v>711</v>
      </c>
      <c r="C459" s="232"/>
      <c r="D459" s="232"/>
      <c r="E459" s="232"/>
      <c r="F459" s="232"/>
      <c r="G459" s="232"/>
      <c r="H459" s="232"/>
      <c r="I459" s="232"/>
      <c r="J459" s="232"/>
      <c r="K459" s="232"/>
      <c r="L459" s="232"/>
      <c r="M459" s="232"/>
      <c r="N459" s="232"/>
      <c r="O459" s="232"/>
      <c r="P459" s="232"/>
    </row>
    <row r="460" spans="1:25" ht="15" thickBot="1" x14ac:dyDescent="0.4">
      <c r="A460" s="232"/>
      <c r="B460" s="232"/>
      <c r="C460" s="232"/>
      <c r="D460" s="232"/>
      <c r="E460" s="232"/>
      <c r="F460" s="232"/>
      <c r="G460" s="232"/>
      <c r="H460" s="232"/>
      <c r="I460" s="232"/>
      <c r="J460" s="232"/>
      <c r="K460" s="232"/>
      <c r="L460" s="232"/>
      <c r="M460" s="232"/>
      <c r="N460" s="232"/>
      <c r="O460" s="232"/>
      <c r="P460" s="232"/>
    </row>
    <row r="461" spans="1:25" ht="15" thickBot="1" x14ac:dyDescent="0.4">
      <c r="A461" s="232"/>
      <c r="B461" s="232" t="s">
        <v>385</v>
      </c>
      <c r="C461" s="232"/>
      <c r="D461" s="232"/>
      <c r="E461" s="324">
        <f>'Resultados 3'!E42</f>
        <v>99.999981166700081</v>
      </c>
      <c r="F461" s="325"/>
      <c r="G461" s="325"/>
      <c r="H461" s="325"/>
      <c r="I461" s="325"/>
      <c r="J461" s="325"/>
      <c r="K461" s="325"/>
      <c r="L461" s="325"/>
      <c r="M461" s="325"/>
      <c r="N461" s="325"/>
      <c r="O461" s="326"/>
      <c r="P461" s="232"/>
    </row>
    <row r="462" spans="1:25" ht="15" thickBot="1" x14ac:dyDescent="0.4">
      <c r="A462" s="232"/>
      <c r="B462" s="232"/>
      <c r="C462" s="232"/>
      <c r="D462" s="232"/>
      <c r="E462" s="232"/>
      <c r="F462" s="232"/>
      <c r="G462" s="232"/>
      <c r="H462" s="232"/>
      <c r="I462" s="232"/>
      <c r="J462" s="232"/>
      <c r="K462" s="232"/>
      <c r="L462" s="232"/>
      <c r="M462" s="232"/>
      <c r="N462" s="232"/>
      <c r="O462" s="232"/>
      <c r="P462" s="232"/>
    </row>
    <row r="463" spans="1:25" ht="15" thickBot="1" x14ac:dyDescent="0.4">
      <c r="A463" s="232"/>
      <c r="B463" s="232" t="s">
        <v>712</v>
      </c>
      <c r="C463" s="232"/>
      <c r="D463" s="232"/>
      <c r="E463" s="232"/>
      <c r="F463" s="232"/>
      <c r="G463" s="232"/>
      <c r="H463" s="232"/>
      <c r="I463" s="232"/>
      <c r="J463" s="256">
        <f>Comportamiento!J24</f>
        <v>0</v>
      </c>
      <c r="K463" s="232" t="s">
        <v>713</v>
      </c>
      <c r="L463" s="232"/>
      <c r="M463" s="232"/>
      <c r="N463" s="232"/>
      <c r="O463" s="202">
        <f>Comportamiento!D31</f>
        <v>99.999981166700081</v>
      </c>
      <c r="P463" s="232"/>
      <c r="Q463" s="48"/>
      <c r="R463" s="48"/>
      <c r="S463" s="48"/>
      <c r="T463" s="48"/>
    </row>
    <row r="464" spans="1:25" x14ac:dyDescent="0.35">
      <c r="A464" s="232"/>
      <c r="B464" s="232"/>
      <c r="C464" s="232"/>
      <c r="D464" s="232"/>
      <c r="E464" s="232"/>
      <c r="F464" s="232"/>
      <c r="G464" s="232"/>
      <c r="H464" s="232"/>
      <c r="I464" s="232"/>
      <c r="J464" s="232"/>
      <c r="K464" s="232"/>
      <c r="L464" s="232"/>
      <c r="M464" s="232"/>
      <c r="N464" s="232"/>
      <c r="O464" s="232"/>
      <c r="P464" s="232"/>
    </row>
    <row r="465" spans="1:16" x14ac:dyDescent="0.35">
      <c r="A465" s="232"/>
      <c r="B465" s="232"/>
      <c r="C465" s="246" t="s">
        <v>714</v>
      </c>
      <c r="D465" s="232"/>
      <c r="E465" s="232"/>
      <c r="F465" s="232"/>
      <c r="G465" s="232"/>
      <c r="H465" s="232"/>
      <c r="I465" s="232"/>
      <c r="J465" s="232"/>
      <c r="K465" s="232"/>
      <c r="L465" s="232"/>
      <c r="M465" s="232"/>
      <c r="N465" s="232"/>
      <c r="O465" s="232"/>
      <c r="P465" s="232"/>
    </row>
    <row r="466" spans="1:16" x14ac:dyDescent="0.35">
      <c r="A466" s="232"/>
      <c r="B466" s="232"/>
      <c r="C466" s="232"/>
      <c r="D466" s="232"/>
      <c r="E466" s="232"/>
      <c r="F466" s="232"/>
      <c r="G466" s="232"/>
      <c r="H466" s="232"/>
      <c r="I466" s="232"/>
      <c r="J466" s="232"/>
      <c r="K466" s="232"/>
      <c r="L466" s="232"/>
      <c r="M466" s="232"/>
      <c r="N466" s="232"/>
      <c r="O466" s="232"/>
      <c r="P466" s="232"/>
    </row>
    <row r="467" spans="1:16" x14ac:dyDescent="0.35">
      <c r="A467" s="232"/>
      <c r="B467" s="232"/>
      <c r="C467" s="248" t="s">
        <v>715</v>
      </c>
      <c r="D467" s="232"/>
      <c r="E467" s="232"/>
      <c r="F467" s="232"/>
      <c r="G467" s="232"/>
      <c r="H467" s="232"/>
      <c r="I467" s="232"/>
      <c r="J467" s="232"/>
      <c r="K467" s="232"/>
      <c r="L467" s="232"/>
      <c r="M467" s="232"/>
      <c r="N467" s="232"/>
      <c r="O467" s="232"/>
      <c r="P467" s="232"/>
    </row>
    <row r="468" spans="1:16" x14ac:dyDescent="0.35">
      <c r="A468" s="232"/>
      <c r="B468" s="232"/>
      <c r="C468" s="232"/>
      <c r="D468" s="232"/>
      <c r="E468" s="232"/>
      <c r="F468" s="232"/>
      <c r="G468" s="232"/>
      <c r="H468" s="232"/>
      <c r="I468" s="232"/>
      <c r="J468" s="232"/>
      <c r="K468" s="232"/>
      <c r="L468" s="232"/>
      <c r="M468" s="232"/>
      <c r="N468" s="232"/>
      <c r="O468" s="232"/>
      <c r="P468" s="232"/>
    </row>
    <row r="469" spans="1:16" x14ac:dyDescent="0.35">
      <c r="A469" s="232"/>
      <c r="B469" s="232"/>
      <c r="C469" s="232"/>
      <c r="D469" s="232"/>
      <c r="E469" s="232"/>
      <c r="F469" s="232"/>
      <c r="G469" s="232"/>
      <c r="H469" s="232"/>
      <c r="I469" s="232"/>
      <c r="J469" s="232"/>
      <c r="K469" s="232"/>
      <c r="L469" s="232"/>
      <c r="M469" s="232"/>
      <c r="N469" s="232"/>
      <c r="O469" s="232"/>
      <c r="P469" s="232"/>
    </row>
    <row r="470" spans="1:16" x14ac:dyDescent="0.35">
      <c r="A470" s="232"/>
      <c r="B470" s="232"/>
      <c r="C470" s="232"/>
      <c r="D470" s="232"/>
      <c r="E470" s="232"/>
      <c r="F470" s="232"/>
      <c r="G470" s="232"/>
      <c r="H470" s="232"/>
      <c r="I470" s="232"/>
      <c r="J470" s="232"/>
      <c r="K470" s="232"/>
      <c r="L470" s="232"/>
      <c r="M470" s="232"/>
      <c r="N470" s="232"/>
      <c r="O470" s="232"/>
      <c r="P470" s="232"/>
    </row>
    <row r="471" spans="1:16" x14ac:dyDescent="0.35">
      <c r="A471" s="232"/>
      <c r="B471" s="243" t="s">
        <v>491</v>
      </c>
      <c r="C471" s="232"/>
      <c r="D471" s="232"/>
      <c r="E471" s="232"/>
      <c r="F471" s="232"/>
      <c r="G471" s="232"/>
      <c r="H471" s="232"/>
      <c r="I471" s="232"/>
      <c r="J471" s="232"/>
      <c r="K471" s="232"/>
      <c r="L471" s="232"/>
      <c r="M471" s="232"/>
      <c r="N471" s="232"/>
      <c r="O471" s="232"/>
      <c r="P471" s="232"/>
    </row>
    <row r="472" spans="1:16" ht="15" thickBot="1" x14ac:dyDescent="0.4">
      <c r="A472" s="232"/>
      <c r="B472" s="232"/>
      <c r="C472" s="232"/>
      <c r="D472" s="232"/>
      <c r="E472" s="232"/>
      <c r="F472" s="232"/>
      <c r="G472" s="232"/>
      <c r="H472" s="232"/>
      <c r="I472" s="232"/>
      <c r="J472" s="232"/>
      <c r="K472" s="232"/>
      <c r="L472" s="232"/>
      <c r="M472" s="232"/>
      <c r="N472" s="232"/>
      <c r="O472" s="232"/>
      <c r="P472" s="232"/>
    </row>
    <row r="473" spans="1:16" ht="15" thickBot="1" x14ac:dyDescent="0.4">
      <c r="A473" s="232"/>
      <c r="B473" s="232" t="s">
        <v>385</v>
      </c>
      <c r="C473" s="232"/>
      <c r="D473" s="232"/>
      <c r="E473" s="324">
        <f>'Resultados 3'!E44</f>
        <v>0</v>
      </c>
      <c r="F473" s="325"/>
      <c r="G473" s="325"/>
      <c r="H473" s="325"/>
      <c r="I473" s="325"/>
      <c r="J473" s="325"/>
      <c r="K473" s="325"/>
      <c r="L473" s="325"/>
      <c r="M473" s="325"/>
      <c r="N473" s="325"/>
      <c r="O473" s="326"/>
      <c r="P473" s="232"/>
    </row>
    <row r="474" spans="1:16" ht="15" thickBot="1" x14ac:dyDescent="0.4">
      <c r="A474" s="232"/>
      <c r="B474" s="232"/>
      <c r="C474" s="232"/>
      <c r="D474" s="232"/>
      <c r="E474" s="232"/>
      <c r="F474" s="232"/>
      <c r="G474" s="232"/>
      <c r="H474" s="232"/>
      <c r="I474" s="232"/>
      <c r="J474" s="232"/>
      <c r="K474" s="232"/>
      <c r="L474" s="232"/>
      <c r="M474" s="232"/>
      <c r="N474" s="232"/>
      <c r="O474" s="232"/>
      <c r="P474" s="232"/>
    </row>
    <row r="475" spans="1:16" ht="15" thickBot="1" x14ac:dyDescent="0.4">
      <c r="A475" s="232"/>
      <c r="B475" s="232" t="s">
        <v>716</v>
      </c>
      <c r="C475" s="232"/>
      <c r="D475" s="232"/>
      <c r="E475" s="232"/>
      <c r="F475" s="232"/>
      <c r="G475" s="232"/>
      <c r="H475" s="232"/>
      <c r="I475" s="232"/>
      <c r="J475" s="232"/>
      <c r="K475" s="232"/>
      <c r="L475" s="232"/>
      <c r="M475" s="232"/>
      <c r="N475" s="232"/>
      <c r="O475" s="202">
        <f>Comportamiento!D16</f>
        <v>0</v>
      </c>
      <c r="P475" s="232"/>
    </row>
    <row r="476" spans="1:16" x14ac:dyDescent="0.35">
      <c r="A476" s="232"/>
      <c r="B476" s="232"/>
      <c r="C476" s="232"/>
      <c r="D476" s="232"/>
      <c r="E476" s="232"/>
      <c r="F476" s="256">
        <f>Comportamiento!Q9</f>
        <v>0</v>
      </c>
      <c r="G476" s="337" t="s">
        <v>717</v>
      </c>
      <c r="H476" s="337"/>
      <c r="I476" s="337"/>
      <c r="J476" s="337"/>
      <c r="K476" s="337"/>
      <c r="L476" s="337"/>
      <c r="M476" s="337"/>
      <c r="N476" s="337"/>
      <c r="O476" s="337"/>
      <c r="P476" s="337"/>
    </row>
    <row r="477" spans="1:16" x14ac:dyDescent="0.35">
      <c r="A477" s="232"/>
      <c r="B477" s="232"/>
      <c r="C477" s="232"/>
      <c r="D477" s="232"/>
      <c r="E477" s="232"/>
      <c r="F477" s="232"/>
      <c r="G477" s="232"/>
      <c r="H477" s="232"/>
      <c r="I477" s="232"/>
      <c r="J477" s="232"/>
      <c r="K477" s="232"/>
      <c r="L477" s="232"/>
      <c r="M477" s="232"/>
      <c r="N477" s="232"/>
      <c r="O477" s="232"/>
      <c r="P477" s="232"/>
    </row>
    <row r="478" spans="1:16" x14ac:dyDescent="0.35">
      <c r="A478" s="232"/>
      <c r="B478" s="232"/>
      <c r="C478" s="246" t="s">
        <v>810</v>
      </c>
      <c r="D478" s="232"/>
      <c r="E478" s="232"/>
      <c r="F478" s="232"/>
      <c r="G478" s="232"/>
      <c r="H478" s="232"/>
      <c r="I478" s="232"/>
      <c r="J478" s="232"/>
      <c r="K478" s="232"/>
      <c r="L478" s="232"/>
      <c r="M478" s="232"/>
      <c r="N478" s="232"/>
      <c r="O478" s="232"/>
      <c r="P478" s="232"/>
    </row>
    <row r="479" spans="1:16" x14ac:dyDescent="0.35">
      <c r="A479" s="232"/>
      <c r="B479" s="232"/>
      <c r="C479" s="232"/>
      <c r="D479" s="232"/>
      <c r="E479" s="232"/>
      <c r="F479" s="232"/>
      <c r="G479" s="232"/>
      <c r="H479" s="232"/>
      <c r="I479" s="232"/>
      <c r="J479" s="232"/>
      <c r="K479" s="232"/>
      <c r="L479" s="232"/>
      <c r="M479" s="232"/>
      <c r="N479" s="232"/>
      <c r="O479" s="232"/>
      <c r="P479" s="232"/>
    </row>
    <row r="480" spans="1:16" x14ac:dyDescent="0.35">
      <c r="A480" s="232"/>
      <c r="B480" s="232"/>
      <c r="C480" s="248" t="s">
        <v>719</v>
      </c>
      <c r="D480" s="232"/>
      <c r="E480" s="232"/>
      <c r="F480" s="232"/>
      <c r="G480" s="232"/>
      <c r="H480" s="232"/>
      <c r="I480" s="232"/>
      <c r="J480" s="232"/>
      <c r="K480" s="232"/>
      <c r="L480" s="232"/>
      <c r="M480" s="232"/>
      <c r="N480" s="232"/>
      <c r="O480" s="232"/>
      <c r="P480" s="232"/>
    </row>
    <row r="481" spans="1:16" ht="15" thickBot="1" x14ac:dyDescent="0.4">
      <c r="A481" s="232"/>
      <c r="B481" s="232"/>
      <c r="C481" s="232"/>
      <c r="D481" s="232"/>
      <c r="E481" s="232"/>
      <c r="F481" s="232"/>
      <c r="G481" s="232"/>
      <c r="H481" s="232"/>
      <c r="I481" s="232"/>
      <c r="J481" s="232"/>
      <c r="K481" s="232"/>
      <c r="L481" s="232"/>
      <c r="M481" s="232"/>
      <c r="N481" s="232"/>
      <c r="O481" s="232"/>
      <c r="P481" s="232"/>
    </row>
    <row r="482" spans="1:16" ht="15" thickBot="1" x14ac:dyDescent="0.4">
      <c r="A482" s="232"/>
      <c r="B482" s="232" t="s">
        <v>720</v>
      </c>
      <c r="C482" s="232"/>
      <c r="D482" s="232"/>
      <c r="E482" s="232"/>
      <c r="F482" s="232"/>
      <c r="G482" s="232"/>
      <c r="H482" s="232"/>
      <c r="I482" s="232"/>
      <c r="J482" s="232"/>
      <c r="K482" s="232"/>
      <c r="L482" s="232"/>
      <c r="M482" s="232"/>
      <c r="N482" s="291">
        <f>QBA!C31</f>
        <v>0</v>
      </c>
      <c r="O482" s="202">
        <f>QBA!C31</f>
        <v>0</v>
      </c>
      <c r="P482" s="232"/>
    </row>
    <row r="483" spans="1:16" x14ac:dyDescent="0.35">
      <c r="A483" s="232"/>
      <c r="B483" s="232"/>
      <c r="C483" s="232"/>
      <c r="D483" s="232"/>
      <c r="E483" s="232"/>
      <c r="F483" s="232"/>
      <c r="G483" s="232"/>
      <c r="H483" s="232"/>
      <c r="I483" s="232"/>
      <c r="J483" s="232"/>
      <c r="K483" s="232"/>
      <c r="L483" s="232"/>
      <c r="M483" s="232"/>
      <c r="N483" s="232"/>
      <c r="O483" s="232"/>
      <c r="P483" s="232"/>
    </row>
    <row r="484" spans="1:16" x14ac:dyDescent="0.35">
      <c r="A484" s="232"/>
      <c r="B484" s="232"/>
      <c r="C484" s="246" t="s">
        <v>721</v>
      </c>
      <c r="D484" s="232"/>
      <c r="E484" s="232"/>
      <c r="F484" s="232"/>
      <c r="G484" s="232"/>
      <c r="H484" s="232"/>
      <c r="I484" s="232"/>
      <c r="J484" s="232"/>
      <c r="K484" s="232"/>
      <c r="L484" s="232"/>
      <c r="M484" s="232"/>
      <c r="N484" s="232"/>
      <c r="O484" s="232"/>
      <c r="P484" s="232"/>
    </row>
    <row r="485" spans="1:16" x14ac:dyDescent="0.35">
      <c r="A485" s="232"/>
      <c r="B485" s="232"/>
      <c r="C485" s="232"/>
      <c r="D485" s="232"/>
      <c r="E485" s="232"/>
      <c r="F485" s="232"/>
      <c r="G485" s="232"/>
      <c r="H485" s="232"/>
      <c r="I485" s="232"/>
      <c r="J485" s="232"/>
      <c r="K485" s="232"/>
      <c r="L485" s="232"/>
      <c r="M485" s="232"/>
      <c r="N485" s="232"/>
      <c r="O485" s="232"/>
      <c r="P485" s="232"/>
    </row>
    <row r="486" spans="1:16" x14ac:dyDescent="0.35">
      <c r="A486" s="232"/>
      <c r="B486" s="232"/>
      <c r="C486" s="248" t="s">
        <v>722</v>
      </c>
      <c r="D486" s="232"/>
      <c r="E486" s="232"/>
      <c r="F486" s="232"/>
      <c r="G486" s="232"/>
      <c r="H486" s="232"/>
      <c r="I486" s="232"/>
      <c r="J486" s="232"/>
      <c r="K486" s="232"/>
      <c r="L486" s="232"/>
      <c r="M486" s="232"/>
      <c r="N486" s="232"/>
      <c r="O486" s="232"/>
      <c r="P486" s="232"/>
    </row>
    <row r="487" spans="1:16" x14ac:dyDescent="0.35">
      <c r="A487" s="232"/>
      <c r="B487" s="232"/>
      <c r="C487" s="232"/>
      <c r="D487" s="232"/>
      <c r="E487" s="232"/>
      <c r="F487" s="232"/>
      <c r="G487" s="232"/>
      <c r="H487" s="232"/>
      <c r="I487" s="232"/>
      <c r="J487" s="232"/>
      <c r="K487" s="232"/>
      <c r="L487" s="232"/>
      <c r="M487" s="232"/>
      <c r="N487" s="232"/>
      <c r="O487" s="232"/>
      <c r="P487" s="232"/>
    </row>
    <row r="488" spans="1:16" x14ac:dyDescent="0.35">
      <c r="A488" s="232"/>
      <c r="B488" s="232"/>
      <c r="C488" s="232"/>
      <c r="D488" s="232"/>
      <c r="E488" s="232"/>
      <c r="F488" s="232"/>
      <c r="G488" s="232"/>
      <c r="H488" s="232"/>
      <c r="I488" s="232"/>
      <c r="J488" s="232"/>
      <c r="K488" s="232"/>
      <c r="L488" s="232"/>
      <c r="M488" s="232"/>
      <c r="N488" s="232"/>
      <c r="O488" s="232"/>
      <c r="P488" s="232"/>
    </row>
    <row r="489" spans="1:16" x14ac:dyDescent="0.35">
      <c r="A489" s="232"/>
      <c r="B489" s="232"/>
      <c r="C489" s="232"/>
      <c r="D489" s="232"/>
      <c r="E489" s="232"/>
      <c r="F489" s="232"/>
      <c r="G489" s="232"/>
      <c r="H489" s="232"/>
      <c r="I489" s="232"/>
      <c r="J489" s="232"/>
      <c r="K489" s="232"/>
      <c r="L489" s="232"/>
      <c r="M489" s="232"/>
      <c r="N489" s="232"/>
      <c r="O489" s="232"/>
      <c r="P489" s="232"/>
    </row>
    <row r="490" spans="1:16" x14ac:dyDescent="0.35">
      <c r="A490" s="232"/>
      <c r="B490" s="232"/>
      <c r="C490" s="232"/>
      <c r="D490" s="232"/>
      <c r="E490" s="232"/>
      <c r="F490" s="232"/>
      <c r="G490" s="232"/>
      <c r="H490" s="232"/>
      <c r="I490" s="232"/>
      <c r="J490" s="232"/>
      <c r="K490" s="232"/>
      <c r="L490" s="232"/>
      <c r="M490" s="232"/>
      <c r="N490" s="232"/>
      <c r="O490" s="232"/>
      <c r="P490" s="232"/>
    </row>
    <row r="491" spans="1:16" x14ac:dyDescent="0.35">
      <c r="A491" s="232"/>
      <c r="B491" s="232"/>
      <c r="C491" s="232"/>
      <c r="D491" s="232"/>
      <c r="E491" s="232"/>
      <c r="F491" s="232"/>
      <c r="G491" s="232"/>
      <c r="H491" s="232"/>
      <c r="I491" s="232"/>
      <c r="J491" s="232"/>
      <c r="K491" s="232"/>
      <c r="L491" s="232"/>
      <c r="M491" s="232"/>
      <c r="N491" s="232"/>
      <c r="O491" s="232"/>
      <c r="P491" s="232"/>
    </row>
    <row r="492" spans="1:16" x14ac:dyDescent="0.35">
      <c r="A492" s="232"/>
      <c r="B492" s="232"/>
      <c r="C492" s="232"/>
      <c r="D492" s="232"/>
      <c r="E492" s="232"/>
      <c r="F492" s="232"/>
      <c r="G492" s="232"/>
      <c r="H492" s="232"/>
      <c r="I492" s="232"/>
      <c r="J492" s="232"/>
      <c r="K492" s="232"/>
      <c r="L492" s="232"/>
      <c r="M492" s="232"/>
      <c r="N492" s="232"/>
      <c r="O492" s="232"/>
      <c r="P492" s="232"/>
    </row>
    <row r="493" spans="1:16" ht="15.5" x14ac:dyDescent="0.35">
      <c r="A493" s="232"/>
      <c r="B493" s="259" t="s">
        <v>483</v>
      </c>
      <c r="C493" s="238"/>
      <c r="D493" s="238"/>
      <c r="E493" s="238"/>
      <c r="F493" s="238"/>
      <c r="G493" s="238"/>
      <c r="H493" s="238"/>
      <c r="I493" s="238"/>
      <c r="J493" s="238"/>
      <c r="K493" s="238"/>
      <c r="L493" s="238"/>
      <c r="M493" s="238"/>
      <c r="N493" s="238"/>
      <c r="O493" s="238"/>
      <c r="P493" s="232"/>
    </row>
    <row r="494" spans="1:16" ht="15" thickBot="1" x14ac:dyDescent="0.4">
      <c r="A494" s="232"/>
      <c r="B494" s="238"/>
      <c r="C494" s="238"/>
      <c r="D494" s="238"/>
      <c r="E494" s="238"/>
      <c r="F494" s="238"/>
      <c r="G494" s="238"/>
      <c r="H494" s="238"/>
      <c r="I494" s="238"/>
      <c r="J494" s="238"/>
      <c r="K494" s="238"/>
      <c r="L494" s="238"/>
      <c r="M494" s="238"/>
      <c r="N494" s="238"/>
      <c r="O494" s="238"/>
      <c r="P494" s="232"/>
    </row>
    <row r="495" spans="1:16" ht="15" thickBot="1" x14ac:dyDescent="0.4">
      <c r="A495" s="232"/>
      <c r="B495" s="238" t="s">
        <v>723</v>
      </c>
      <c r="C495" s="238"/>
      <c r="D495" s="238"/>
      <c r="E495" s="238"/>
      <c r="F495" s="238"/>
      <c r="G495" s="238"/>
      <c r="H495" s="238"/>
      <c r="I495" s="238"/>
      <c r="J495" s="264" t="e">
        <f>MIN(100,'Resultados 3'!E5)</f>
        <v>#DIV/0!</v>
      </c>
      <c r="K495" s="238"/>
      <c r="L495" s="324" t="e">
        <f>J495</f>
        <v>#DIV/0!</v>
      </c>
      <c r="M495" s="325"/>
      <c r="N495" s="325"/>
      <c r="O495" s="326"/>
      <c r="P495" s="232"/>
    </row>
    <row r="496" spans="1:16" ht="15" thickBot="1" x14ac:dyDescent="0.4">
      <c r="A496" s="232"/>
      <c r="B496" s="238"/>
      <c r="C496" s="238"/>
      <c r="D496" s="238"/>
      <c r="E496" s="238"/>
      <c r="F496" s="238"/>
      <c r="G496" s="238"/>
      <c r="H496" s="238"/>
      <c r="I496" s="238"/>
      <c r="J496" s="238"/>
      <c r="K496" s="238"/>
      <c r="L496" s="238"/>
      <c r="M496" s="238"/>
      <c r="N496" s="238"/>
      <c r="O496" s="238"/>
      <c r="P496" s="232"/>
    </row>
    <row r="497" spans="1:16" ht="15" thickBot="1" x14ac:dyDescent="0.4">
      <c r="A497" s="232"/>
      <c r="B497" s="238" t="s">
        <v>724</v>
      </c>
      <c r="C497" s="238"/>
      <c r="D497" s="238"/>
      <c r="E497" s="238"/>
      <c r="F497" s="238"/>
      <c r="G497" s="238"/>
      <c r="H497" s="238"/>
      <c r="I497" s="238"/>
      <c r="J497" s="264">
        <f>MIN(100,'Resultados 3'!E7)</f>
        <v>0</v>
      </c>
      <c r="K497" s="238"/>
      <c r="L497" s="324">
        <f>J497</f>
        <v>0</v>
      </c>
      <c r="M497" s="325"/>
      <c r="N497" s="325"/>
      <c r="O497" s="326"/>
      <c r="P497" s="232"/>
    </row>
    <row r="498" spans="1:16" ht="15" thickBot="1" x14ac:dyDescent="0.4">
      <c r="A498" s="232"/>
      <c r="B498" s="238"/>
      <c r="C498" s="238"/>
      <c r="D498" s="238"/>
      <c r="E498" s="238"/>
      <c r="F498" s="238"/>
      <c r="G498" s="238"/>
      <c r="H498" s="238"/>
      <c r="I498" s="238"/>
      <c r="J498" s="238"/>
      <c r="K498" s="238"/>
      <c r="L498" s="238"/>
      <c r="M498" s="238"/>
      <c r="N498" s="238"/>
      <c r="O498" s="238"/>
      <c r="P498" s="232"/>
    </row>
    <row r="499" spans="1:16" ht="15" thickBot="1" x14ac:dyDescent="0.4">
      <c r="A499" s="232"/>
      <c r="B499" s="238" t="s">
        <v>571</v>
      </c>
      <c r="C499" s="238"/>
      <c r="D499" s="238"/>
      <c r="E499" s="238"/>
      <c r="F499" s="238"/>
      <c r="G499" s="238"/>
      <c r="H499" s="238"/>
      <c r="I499" s="238"/>
      <c r="J499" s="264">
        <f>MIN(100,'Resultados 3'!E11)</f>
        <v>45</v>
      </c>
      <c r="K499" s="238"/>
      <c r="L499" s="324">
        <f>J499</f>
        <v>45</v>
      </c>
      <c r="M499" s="325"/>
      <c r="N499" s="325"/>
      <c r="O499" s="326"/>
      <c r="P499" s="232"/>
    </row>
    <row r="500" spans="1:16" ht="15" thickBot="1" x14ac:dyDescent="0.4">
      <c r="A500" s="232"/>
      <c r="B500" s="238"/>
      <c r="C500" s="238"/>
      <c r="D500" s="238"/>
      <c r="E500" s="238"/>
      <c r="F500" s="238"/>
      <c r="G500" s="238"/>
      <c r="H500" s="238"/>
      <c r="I500" s="238"/>
      <c r="J500" s="238"/>
      <c r="K500" s="238"/>
      <c r="L500" s="238"/>
      <c r="M500" s="238"/>
      <c r="N500" s="238"/>
      <c r="O500" s="238"/>
      <c r="P500" s="232"/>
    </row>
    <row r="501" spans="1:16" ht="15" thickBot="1" x14ac:dyDescent="0.4">
      <c r="A501" s="232"/>
      <c r="B501" s="238" t="s">
        <v>725</v>
      </c>
      <c r="C501" s="238"/>
      <c r="D501" s="238"/>
      <c r="E501" s="238"/>
      <c r="F501" s="238"/>
      <c r="G501" s="238"/>
      <c r="H501" s="238"/>
      <c r="I501" s="238"/>
      <c r="J501" s="264">
        <f>MIN(100,'Resultados 3'!E16)</f>
        <v>0</v>
      </c>
      <c r="K501" s="238"/>
      <c r="L501" s="324">
        <f>J501</f>
        <v>0</v>
      </c>
      <c r="M501" s="325"/>
      <c r="N501" s="325"/>
      <c r="O501" s="326"/>
      <c r="P501" s="232"/>
    </row>
    <row r="502" spans="1:16" ht="15" thickBot="1" x14ac:dyDescent="0.4">
      <c r="A502" s="232"/>
      <c r="B502" s="238"/>
      <c r="C502" s="238"/>
      <c r="D502" s="238"/>
      <c r="E502" s="238"/>
      <c r="F502" s="238"/>
      <c r="G502" s="238"/>
      <c r="H502" s="238"/>
      <c r="I502" s="238"/>
      <c r="J502" s="238"/>
      <c r="K502" s="238"/>
      <c r="L502" s="238"/>
      <c r="M502" s="238"/>
      <c r="N502" s="238"/>
      <c r="O502" s="238"/>
      <c r="P502" s="232"/>
    </row>
    <row r="503" spans="1:16" ht="15" thickBot="1" x14ac:dyDescent="0.4">
      <c r="A503" s="232"/>
      <c r="B503" s="238" t="s">
        <v>726</v>
      </c>
      <c r="C503" s="238"/>
      <c r="D503" s="238"/>
      <c r="E503" s="238"/>
      <c r="F503" s="238"/>
      <c r="G503" s="238"/>
      <c r="H503" s="238"/>
      <c r="I503" s="238"/>
      <c r="J503" s="264" t="e">
        <f>MIN(100,'Resultados 3'!E18)</f>
        <v>#DIV/0!</v>
      </c>
      <c r="K503" s="238"/>
      <c r="L503" s="324" t="e">
        <f>J503</f>
        <v>#DIV/0!</v>
      </c>
      <c r="M503" s="325"/>
      <c r="N503" s="325"/>
      <c r="O503" s="326"/>
      <c r="P503" s="232"/>
    </row>
    <row r="504" spans="1:16" ht="15" thickBot="1" x14ac:dyDescent="0.4">
      <c r="A504" s="232"/>
      <c r="B504" s="238"/>
      <c r="C504" s="238"/>
      <c r="D504" s="238"/>
      <c r="E504" s="238"/>
      <c r="F504" s="238"/>
      <c r="G504" s="238"/>
      <c r="H504" s="238"/>
      <c r="I504" s="238"/>
      <c r="J504" s="238"/>
      <c r="K504" s="238"/>
      <c r="L504" s="238"/>
      <c r="M504" s="238"/>
      <c r="N504" s="238"/>
      <c r="O504" s="238"/>
      <c r="P504" s="232"/>
    </row>
    <row r="505" spans="1:16" ht="15" thickBot="1" x14ac:dyDescent="0.4">
      <c r="A505" s="232"/>
      <c r="B505" s="238" t="s">
        <v>727</v>
      </c>
      <c r="C505" s="238"/>
      <c r="D505" s="238"/>
      <c r="E505" s="238"/>
      <c r="F505" s="238"/>
      <c r="G505" s="238"/>
      <c r="H505" s="238"/>
      <c r="I505" s="238"/>
      <c r="J505" s="264">
        <f>MIN(100,'Resultados 3'!E22)</f>
        <v>69.999996524870539</v>
      </c>
      <c r="K505" s="238"/>
      <c r="L505" s="324">
        <f>J505</f>
        <v>69.999996524870539</v>
      </c>
      <c r="M505" s="325"/>
      <c r="N505" s="325"/>
      <c r="O505" s="326"/>
      <c r="P505" s="232"/>
    </row>
    <row r="506" spans="1:16" ht="15" thickBot="1" x14ac:dyDescent="0.4">
      <c r="A506" s="232"/>
      <c r="B506" s="238"/>
      <c r="C506" s="238"/>
      <c r="D506" s="238"/>
      <c r="E506" s="238"/>
      <c r="F506" s="238"/>
      <c r="G506" s="238"/>
      <c r="H506" s="238"/>
      <c r="I506" s="238"/>
      <c r="J506" s="238"/>
      <c r="K506" s="238"/>
      <c r="L506" s="238"/>
      <c r="M506" s="238"/>
      <c r="N506" s="238"/>
      <c r="O506" s="238"/>
      <c r="P506" s="232"/>
    </row>
    <row r="507" spans="1:16" ht="15" thickBot="1" x14ac:dyDescent="0.4">
      <c r="A507" s="232"/>
      <c r="B507" s="238" t="s">
        <v>486</v>
      </c>
      <c r="C507" s="238"/>
      <c r="D507" s="238"/>
      <c r="E507" s="238"/>
      <c r="F507" s="238"/>
      <c r="G507" s="238"/>
      <c r="H507" s="238"/>
      <c r="I507" s="238"/>
      <c r="J507" s="264">
        <f>MIN(100,'Resultados 3'!E28)</f>
        <v>74.999978804174987</v>
      </c>
      <c r="K507" s="238"/>
      <c r="L507" s="324">
        <f>J507</f>
        <v>74.999978804174987</v>
      </c>
      <c r="M507" s="325"/>
      <c r="N507" s="325"/>
      <c r="O507" s="326"/>
      <c r="P507" s="232"/>
    </row>
    <row r="508" spans="1:16" ht="15" thickBot="1" x14ac:dyDescent="0.4">
      <c r="A508" s="232"/>
      <c r="B508" s="238"/>
      <c r="C508" s="238"/>
      <c r="D508" s="238"/>
      <c r="E508" s="238"/>
      <c r="F508" s="238"/>
      <c r="G508" s="238"/>
      <c r="H508" s="238"/>
      <c r="I508" s="238"/>
      <c r="J508" s="238"/>
      <c r="K508" s="238"/>
      <c r="L508" s="238"/>
      <c r="M508" s="238"/>
      <c r="N508" s="238"/>
      <c r="O508" s="238"/>
      <c r="P508" s="232"/>
    </row>
    <row r="509" spans="1:16" ht="15" thickBot="1" x14ac:dyDescent="0.4">
      <c r="A509" s="232"/>
      <c r="B509" s="238" t="s">
        <v>728</v>
      </c>
      <c r="C509" s="238"/>
      <c r="D509" s="238"/>
      <c r="E509" s="238"/>
      <c r="F509" s="238"/>
      <c r="G509" s="238"/>
      <c r="H509" s="238"/>
      <c r="I509" s="238"/>
      <c r="J509" s="264">
        <f>MIN(100,'Resultados 3'!E31)</f>
        <v>0</v>
      </c>
      <c r="K509" s="238"/>
      <c r="L509" s="324">
        <f>J509</f>
        <v>0</v>
      </c>
      <c r="M509" s="325"/>
      <c r="N509" s="325"/>
      <c r="O509" s="326"/>
      <c r="P509" s="232"/>
    </row>
    <row r="510" spans="1:16" ht="15" thickBot="1" x14ac:dyDescent="0.4">
      <c r="A510" s="232"/>
      <c r="B510" s="238"/>
      <c r="C510" s="238"/>
      <c r="D510" s="238"/>
      <c r="E510" s="238"/>
      <c r="F510" s="238"/>
      <c r="G510" s="238"/>
      <c r="H510" s="238"/>
      <c r="I510" s="238"/>
      <c r="J510" s="238"/>
      <c r="K510" s="238"/>
      <c r="L510" s="238"/>
      <c r="M510" s="238"/>
      <c r="N510" s="238"/>
      <c r="O510" s="238"/>
      <c r="P510" s="232"/>
    </row>
    <row r="511" spans="1:16" ht="15" thickBot="1" x14ac:dyDescent="0.4">
      <c r="A511" s="232"/>
      <c r="B511" s="238" t="s">
        <v>729</v>
      </c>
      <c r="C511" s="238"/>
      <c r="D511" s="238"/>
      <c r="E511" s="238"/>
      <c r="F511" s="238"/>
      <c r="G511" s="238"/>
      <c r="H511" s="238"/>
      <c r="I511" s="238"/>
      <c r="J511" s="264">
        <f>MIN(100,'Resultados 3'!E34)</f>
        <v>100</v>
      </c>
      <c r="K511" s="238"/>
      <c r="L511" s="324">
        <f>J511</f>
        <v>100</v>
      </c>
      <c r="M511" s="325"/>
      <c r="N511" s="325"/>
      <c r="O511" s="326"/>
      <c r="P511" s="232"/>
    </row>
    <row r="512" spans="1:16" ht="15" thickBot="1" x14ac:dyDescent="0.4">
      <c r="A512" s="232"/>
      <c r="B512" s="238"/>
      <c r="C512" s="238"/>
      <c r="D512" s="238"/>
      <c r="E512" s="238"/>
      <c r="F512" s="238"/>
      <c r="G512" s="238"/>
      <c r="H512" s="238"/>
      <c r="I512" s="238"/>
      <c r="J512" s="238"/>
      <c r="K512" s="238"/>
      <c r="L512" s="238"/>
      <c r="M512" s="238"/>
      <c r="N512" s="238"/>
      <c r="O512" s="238"/>
      <c r="P512" s="232"/>
    </row>
    <row r="513" spans="1:16" ht="15" thickBot="1" x14ac:dyDescent="0.4">
      <c r="A513" s="232"/>
      <c r="B513" s="238" t="s">
        <v>656</v>
      </c>
      <c r="C513" s="238"/>
      <c r="D513" s="238"/>
      <c r="E513" s="238"/>
      <c r="F513" s="238"/>
      <c r="G513" s="238"/>
      <c r="H513" s="238"/>
      <c r="I513" s="238"/>
      <c r="J513" s="264" t="e">
        <f>MIN(100,'Resultados 3'!E37)</f>
        <v>#DIV/0!</v>
      </c>
      <c r="K513" s="238"/>
      <c r="L513" s="324" t="e">
        <f>J513</f>
        <v>#DIV/0!</v>
      </c>
      <c r="M513" s="325"/>
      <c r="N513" s="325"/>
      <c r="O513" s="326"/>
      <c r="P513" s="232"/>
    </row>
    <row r="514" spans="1:16" ht="15" thickBot="1" x14ac:dyDescent="0.4">
      <c r="A514" s="232"/>
      <c r="B514" s="238"/>
      <c r="C514" s="238"/>
      <c r="D514" s="238"/>
      <c r="E514" s="238"/>
      <c r="F514" s="238"/>
      <c r="G514" s="238"/>
      <c r="H514" s="238"/>
      <c r="I514" s="238"/>
      <c r="J514" s="238"/>
      <c r="K514" s="238"/>
      <c r="L514" s="238"/>
      <c r="M514" s="238"/>
      <c r="N514" s="238"/>
      <c r="O514" s="238"/>
      <c r="P514" s="232"/>
    </row>
    <row r="515" spans="1:16" ht="15" thickBot="1" x14ac:dyDescent="0.4">
      <c r="A515" s="232"/>
      <c r="B515" s="238" t="s">
        <v>730</v>
      </c>
      <c r="C515" s="238"/>
      <c r="D515" s="238"/>
      <c r="E515" s="238"/>
      <c r="F515" s="238"/>
      <c r="G515" s="238"/>
      <c r="H515" s="238"/>
      <c r="I515" s="238"/>
      <c r="J515" s="264">
        <f>MIN(100,'Resultados 3'!E42)</f>
        <v>99.999981166700081</v>
      </c>
      <c r="K515" s="238"/>
      <c r="L515" s="324">
        <f>J515</f>
        <v>99.999981166700081</v>
      </c>
      <c r="M515" s="325"/>
      <c r="N515" s="325"/>
      <c r="O515" s="326"/>
      <c r="P515" s="232"/>
    </row>
    <row r="516" spans="1:16" ht="15" thickBot="1" x14ac:dyDescent="0.4">
      <c r="A516" s="232"/>
      <c r="B516" s="238"/>
      <c r="C516" s="238"/>
      <c r="D516" s="238"/>
      <c r="E516" s="238"/>
      <c r="F516" s="238"/>
      <c r="G516" s="238"/>
      <c r="H516" s="238"/>
      <c r="I516" s="238"/>
      <c r="J516" s="238"/>
      <c r="K516" s="238"/>
      <c r="L516" s="238"/>
      <c r="M516" s="238"/>
      <c r="N516" s="238"/>
      <c r="O516" s="238"/>
      <c r="P516" s="232"/>
    </row>
    <row r="517" spans="1:16" ht="15" thickBot="1" x14ac:dyDescent="0.4">
      <c r="A517" s="232"/>
      <c r="B517" s="238" t="s">
        <v>491</v>
      </c>
      <c r="C517" s="238"/>
      <c r="D517" s="238"/>
      <c r="E517" s="238"/>
      <c r="F517" s="238"/>
      <c r="G517" s="238"/>
      <c r="H517" s="238"/>
      <c r="I517" s="238"/>
      <c r="J517" s="264">
        <f>MIN(100,'Resultados 3'!E44)</f>
        <v>0</v>
      </c>
      <c r="K517" s="238"/>
      <c r="L517" s="324">
        <f>J517</f>
        <v>0</v>
      </c>
      <c r="M517" s="325"/>
      <c r="N517" s="325"/>
      <c r="O517" s="326"/>
      <c r="P517" s="232"/>
    </row>
    <row r="518" spans="1:16" x14ac:dyDescent="0.35">
      <c r="A518" s="232"/>
      <c r="B518" s="238"/>
      <c r="C518" s="238"/>
      <c r="D518" s="238"/>
      <c r="E518" s="238"/>
      <c r="F518" s="238"/>
      <c r="G518" s="238"/>
      <c r="H518" s="238"/>
      <c r="I518" s="238"/>
      <c r="J518" s="238"/>
      <c r="K518" s="238"/>
      <c r="L518" s="238"/>
      <c r="M518" s="238"/>
      <c r="N518" s="238"/>
      <c r="O518" s="238"/>
      <c r="P518" s="232"/>
    </row>
    <row r="519" spans="1:16" x14ac:dyDescent="0.35">
      <c r="A519" s="232"/>
      <c r="B519" s="238"/>
      <c r="C519" s="238"/>
      <c r="D519" s="238"/>
      <c r="E519" s="238"/>
      <c r="F519" s="238"/>
      <c r="G519" s="238"/>
      <c r="H519" s="238"/>
      <c r="I519" s="238"/>
      <c r="J519" s="238"/>
      <c r="K519" s="238"/>
      <c r="L519" s="238"/>
      <c r="M519" s="238"/>
      <c r="N519" s="238"/>
      <c r="O519" s="238"/>
      <c r="P519" s="232"/>
    </row>
    <row r="520" spans="1:16" x14ac:dyDescent="0.35">
      <c r="A520" s="232"/>
      <c r="B520" s="238"/>
      <c r="C520" s="238"/>
      <c r="D520" s="238"/>
      <c r="E520" s="238"/>
      <c r="F520" s="238"/>
      <c r="G520" s="238"/>
      <c r="H520" s="238"/>
      <c r="I520" s="238"/>
      <c r="J520" s="238"/>
      <c r="K520" s="238"/>
      <c r="L520" s="238"/>
      <c r="M520" s="238"/>
      <c r="N520" s="238"/>
      <c r="O520" s="238"/>
      <c r="P520" s="232"/>
    </row>
    <row r="521" spans="1:16" ht="15.5" x14ac:dyDescent="0.35">
      <c r="A521" s="232"/>
      <c r="B521" s="259" t="s">
        <v>492</v>
      </c>
      <c r="C521" s="238"/>
      <c r="D521" s="238"/>
      <c r="E521" s="238"/>
      <c r="F521" s="238"/>
      <c r="G521" s="238"/>
      <c r="H521" s="238"/>
      <c r="I521" s="238"/>
      <c r="J521" s="238"/>
      <c r="K521" s="238"/>
      <c r="L521" s="238"/>
      <c r="M521" s="238"/>
      <c r="N521" s="238"/>
      <c r="O521" s="238"/>
      <c r="P521" s="232"/>
    </row>
    <row r="522" spans="1:16" ht="15" thickBot="1" x14ac:dyDescent="0.4">
      <c r="A522" s="232"/>
      <c r="B522" s="238"/>
      <c r="C522" s="238"/>
      <c r="D522" s="238"/>
      <c r="E522" s="238"/>
      <c r="F522" s="238"/>
      <c r="G522" s="238"/>
      <c r="H522" s="238"/>
      <c r="I522" s="238"/>
      <c r="J522" s="238"/>
      <c r="K522" s="238"/>
      <c r="L522" s="238"/>
      <c r="M522" s="238"/>
      <c r="N522" s="238"/>
      <c r="O522" s="238"/>
      <c r="P522" s="232"/>
    </row>
    <row r="523" spans="1:16" ht="15" thickBot="1" x14ac:dyDescent="0.4">
      <c r="A523" s="232"/>
      <c r="B523" s="238" t="s">
        <v>493</v>
      </c>
      <c r="C523" s="238"/>
      <c r="D523" s="238"/>
      <c r="E523" s="238"/>
      <c r="F523" s="238"/>
      <c r="G523" s="238"/>
      <c r="H523" s="238"/>
      <c r="I523" s="238"/>
      <c r="J523" s="264" t="e">
        <f>MIN(100,'Resultados 3'!E4)</f>
        <v>#DIV/0!</v>
      </c>
      <c r="K523" s="238"/>
      <c r="L523" s="324" t="e">
        <f>J523</f>
        <v>#DIV/0!</v>
      </c>
      <c r="M523" s="325"/>
      <c r="N523" s="325"/>
      <c r="O523" s="326"/>
      <c r="P523" s="232"/>
    </row>
    <row r="524" spans="1:16" ht="15" thickBot="1" x14ac:dyDescent="0.4">
      <c r="A524" s="232"/>
      <c r="B524" s="238"/>
      <c r="C524" s="238"/>
      <c r="D524" s="238"/>
      <c r="E524" s="238"/>
      <c r="F524" s="238"/>
      <c r="G524" s="238"/>
      <c r="H524" s="238"/>
      <c r="I524" s="238"/>
      <c r="J524" s="238"/>
      <c r="K524" s="238"/>
      <c r="L524" s="238"/>
      <c r="M524" s="238"/>
      <c r="N524" s="238"/>
      <c r="O524" s="238"/>
      <c r="P524" s="232"/>
    </row>
    <row r="525" spans="1:16" ht="15" thickBot="1" x14ac:dyDescent="0.4">
      <c r="A525" s="232"/>
      <c r="B525" s="238" t="s">
        <v>731</v>
      </c>
      <c r="C525" s="238"/>
      <c r="D525" s="238"/>
      <c r="E525" s="238"/>
      <c r="F525" s="238"/>
      <c r="G525" s="238"/>
      <c r="H525" s="238"/>
      <c r="I525" s="238"/>
      <c r="J525" s="264" t="e">
        <f>MIN(100,'Resultados 3'!E10)</f>
        <v>#DIV/0!</v>
      </c>
      <c r="K525" s="238"/>
      <c r="L525" s="324" t="e">
        <f>J525</f>
        <v>#DIV/0!</v>
      </c>
      <c r="M525" s="325"/>
      <c r="N525" s="325"/>
      <c r="O525" s="326"/>
      <c r="P525" s="232"/>
    </row>
    <row r="526" spans="1:16" ht="15" thickBot="1" x14ac:dyDescent="0.4">
      <c r="A526" s="232"/>
      <c r="B526" s="238"/>
      <c r="C526" s="238"/>
      <c r="D526" s="238"/>
      <c r="E526" s="238"/>
      <c r="F526" s="238"/>
      <c r="G526" s="238"/>
      <c r="H526" s="238"/>
      <c r="I526" s="238"/>
      <c r="J526" s="238"/>
      <c r="K526" s="238"/>
      <c r="L526" s="238"/>
      <c r="M526" s="238"/>
      <c r="N526" s="238"/>
      <c r="O526" s="238"/>
      <c r="P526" s="232"/>
    </row>
    <row r="527" spans="1:16" ht="15" thickBot="1" x14ac:dyDescent="0.4">
      <c r="A527" s="232"/>
      <c r="B527" s="238" t="s">
        <v>495</v>
      </c>
      <c r="C527" s="238"/>
      <c r="D527" s="238"/>
      <c r="E527" s="238"/>
      <c r="F527" s="238"/>
      <c r="G527" s="238"/>
      <c r="H527" s="238"/>
      <c r="I527" s="238"/>
      <c r="J527" s="264">
        <f>MIN(100,'Resultados 3'!E21)</f>
        <v>61.499989957861743</v>
      </c>
      <c r="K527" s="238"/>
      <c r="L527" s="324">
        <f>J527</f>
        <v>61.499989957861743</v>
      </c>
      <c r="M527" s="325"/>
      <c r="N527" s="325"/>
      <c r="O527" s="326"/>
      <c r="P527" s="232"/>
    </row>
    <row r="528" spans="1:16" ht="15" thickBot="1" x14ac:dyDescent="0.4">
      <c r="A528" s="232"/>
      <c r="B528" s="238"/>
      <c r="C528" s="238"/>
      <c r="D528" s="238"/>
      <c r="E528" s="238"/>
      <c r="F528" s="238"/>
      <c r="G528" s="238"/>
      <c r="H528" s="238"/>
      <c r="I528" s="238"/>
      <c r="J528" s="238"/>
      <c r="K528" s="238"/>
      <c r="L528" s="238"/>
      <c r="M528" s="238"/>
      <c r="N528" s="238"/>
      <c r="O528" s="238"/>
      <c r="P528" s="232"/>
    </row>
    <row r="529" spans="1:23" ht="15" thickBot="1" x14ac:dyDescent="0.4">
      <c r="A529" s="232"/>
      <c r="B529" s="238" t="s">
        <v>732</v>
      </c>
      <c r="C529" s="238"/>
      <c r="D529" s="238"/>
      <c r="E529" s="238"/>
      <c r="F529" s="238"/>
      <c r="G529" s="238"/>
      <c r="H529" s="238"/>
      <c r="I529" s="238"/>
      <c r="J529" s="264" t="e">
        <f>MIN(100,'Resultados 3'!E33)</f>
        <v>#DIV/0!</v>
      </c>
      <c r="K529" s="238"/>
      <c r="L529" s="324" t="e">
        <f>J529</f>
        <v>#DIV/0!</v>
      </c>
      <c r="M529" s="325"/>
      <c r="N529" s="325"/>
      <c r="O529" s="326"/>
      <c r="P529" s="232"/>
    </row>
    <row r="530" spans="1:23" x14ac:dyDescent="0.35">
      <c r="A530" s="232"/>
      <c r="B530" s="232"/>
      <c r="C530" s="232"/>
      <c r="D530" s="232"/>
      <c r="E530" s="232"/>
      <c r="F530" s="232"/>
      <c r="G530" s="232"/>
      <c r="H530" s="232"/>
      <c r="I530" s="232"/>
      <c r="J530" s="238"/>
      <c r="K530" s="238"/>
      <c r="L530" s="238"/>
      <c r="M530" s="238"/>
      <c r="N530" s="238"/>
      <c r="O530" s="238"/>
      <c r="P530" s="232"/>
    </row>
    <row r="531" spans="1:23" x14ac:dyDescent="0.35">
      <c r="A531" s="232"/>
      <c r="B531" s="232"/>
      <c r="C531" s="232"/>
      <c r="D531" s="232"/>
      <c r="E531" s="232"/>
      <c r="F531" s="232"/>
      <c r="G531" s="232"/>
      <c r="H531" s="232"/>
      <c r="I531" s="232"/>
      <c r="J531" s="232"/>
      <c r="K531" s="232"/>
      <c r="L531" s="232"/>
      <c r="M531" s="232"/>
      <c r="N531" s="232"/>
      <c r="O531" s="232"/>
      <c r="P531" s="232"/>
    </row>
    <row r="532" spans="1:23" x14ac:dyDescent="0.35">
      <c r="A532" s="232"/>
      <c r="B532" s="232"/>
      <c r="C532" s="232"/>
      <c r="D532" s="232"/>
      <c r="E532" s="232"/>
      <c r="F532" s="232"/>
      <c r="G532" s="232"/>
      <c r="H532" s="232"/>
      <c r="I532" s="232"/>
      <c r="J532" s="232"/>
      <c r="K532" s="232"/>
      <c r="L532" s="232"/>
      <c r="M532" s="232"/>
      <c r="N532" s="232"/>
      <c r="O532" s="232"/>
      <c r="P532" s="232"/>
    </row>
    <row r="533" spans="1:23" ht="15.5" x14ac:dyDescent="0.35">
      <c r="A533" s="232"/>
      <c r="B533" s="242" t="s">
        <v>733</v>
      </c>
      <c r="C533" s="232"/>
      <c r="D533" s="232"/>
      <c r="E533" s="232"/>
      <c r="F533" s="232"/>
      <c r="G533" s="232"/>
      <c r="H533" s="232"/>
      <c r="I533" s="232"/>
      <c r="J533" s="232"/>
      <c r="K533" s="232"/>
      <c r="L533" s="232"/>
      <c r="M533" s="232"/>
      <c r="N533" s="232"/>
      <c r="O533" s="232"/>
      <c r="P533" s="232"/>
    </row>
    <row r="534" spans="1:23" ht="15" thickBot="1" x14ac:dyDescent="0.4">
      <c r="A534" s="232"/>
      <c r="B534" s="232"/>
      <c r="C534" s="232"/>
      <c r="D534" s="232"/>
      <c r="E534" s="232"/>
      <c r="F534" s="232"/>
      <c r="G534" s="232"/>
      <c r="H534" s="232"/>
      <c r="I534" s="232"/>
      <c r="J534" s="232"/>
      <c r="K534" s="232"/>
      <c r="L534" s="232"/>
      <c r="M534" s="232"/>
      <c r="N534" s="232"/>
      <c r="O534" s="232"/>
      <c r="P534" s="232"/>
    </row>
    <row r="535" spans="1:23" ht="15" thickBot="1" x14ac:dyDescent="0.4">
      <c r="A535" s="232"/>
      <c r="B535" s="324" t="e">
        <f>J535</f>
        <v>#DIV/0!</v>
      </c>
      <c r="C535" s="325"/>
      <c r="D535" s="325"/>
      <c r="E535" s="325"/>
      <c r="F535" s="325"/>
      <c r="G535" s="326"/>
      <c r="H535" s="238"/>
      <c r="I535" s="238"/>
      <c r="J535" s="261" t="e">
        <f>'Resultados 3'!E48</f>
        <v>#DIV/0!</v>
      </c>
      <c r="K535" s="233"/>
      <c r="L535" s="233" t="s">
        <v>734</v>
      </c>
      <c r="M535" s="233"/>
      <c r="N535" s="233"/>
      <c r="O535" s="232"/>
      <c r="P535" s="232"/>
      <c r="Q535" s="208" t="s">
        <v>498</v>
      </c>
      <c r="R535" s="195"/>
      <c r="S535" s="195"/>
      <c r="T535" s="195"/>
      <c r="U535" s="195"/>
      <c r="V535" s="195"/>
      <c r="W535" s="195"/>
    </row>
    <row r="536" spans="1:23" x14ac:dyDescent="0.35">
      <c r="A536" s="232"/>
      <c r="B536" s="232"/>
      <c r="C536" s="232"/>
      <c r="D536" s="232"/>
      <c r="E536" s="232"/>
      <c r="F536" s="232"/>
      <c r="G536" s="232"/>
      <c r="H536" s="232"/>
      <c r="I536" s="232"/>
      <c r="J536" s="232"/>
      <c r="K536" s="232"/>
      <c r="L536" s="232"/>
      <c r="M536" s="232"/>
      <c r="N536" s="232"/>
      <c r="O536" s="232"/>
      <c r="P536" s="232"/>
    </row>
    <row r="537" spans="1:23" x14ac:dyDescent="0.35">
      <c r="A537" s="232"/>
      <c r="B537" s="232"/>
      <c r="C537" s="232"/>
      <c r="D537" s="232"/>
      <c r="E537" s="232"/>
      <c r="F537" s="232"/>
      <c r="G537" s="232"/>
      <c r="H537" s="232"/>
      <c r="I537" s="232"/>
      <c r="J537" s="232"/>
      <c r="K537" s="232"/>
      <c r="L537" s="232"/>
      <c r="M537" s="232"/>
      <c r="N537" s="232"/>
      <c r="O537" s="232"/>
      <c r="P537" s="232"/>
    </row>
    <row r="538" spans="1:23" x14ac:dyDescent="0.35">
      <c r="A538" s="232"/>
      <c r="B538" s="232"/>
      <c r="C538" s="232"/>
      <c r="D538" s="232"/>
      <c r="E538" s="232"/>
      <c r="F538" s="232"/>
      <c r="G538" s="232"/>
      <c r="H538" s="232"/>
      <c r="I538" s="232"/>
      <c r="J538" s="232"/>
      <c r="K538" s="232"/>
      <c r="L538" s="232"/>
      <c r="M538" s="232"/>
      <c r="N538" s="232"/>
      <c r="O538" s="232"/>
      <c r="P538" s="232"/>
    </row>
    <row r="539" spans="1:23" x14ac:dyDescent="0.35">
      <c r="A539" s="232"/>
      <c r="B539" s="232"/>
      <c r="C539" s="232"/>
      <c r="D539" s="232"/>
      <c r="E539" s="232"/>
      <c r="F539" s="232"/>
      <c r="G539" s="232"/>
      <c r="H539" s="232"/>
      <c r="I539" s="232"/>
      <c r="J539" s="232"/>
      <c r="K539" s="232"/>
      <c r="L539" s="232"/>
      <c r="M539" s="232"/>
      <c r="N539" s="232"/>
      <c r="O539" s="232"/>
      <c r="P539" s="232"/>
    </row>
    <row r="540" spans="1:23" x14ac:dyDescent="0.35">
      <c r="A540" s="232"/>
      <c r="B540" s="232"/>
      <c r="C540" s="232"/>
      <c r="D540" s="232"/>
      <c r="E540" s="232"/>
      <c r="F540" s="232"/>
      <c r="G540" s="232"/>
      <c r="H540" s="232"/>
      <c r="I540" s="232"/>
      <c r="J540" s="232"/>
      <c r="K540" s="232"/>
      <c r="L540" s="232"/>
      <c r="M540" s="232"/>
      <c r="N540" s="232"/>
      <c r="O540" s="232"/>
      <c r="P540" s="232"/>
    </row>
  </sheetData>
  <sheetProtection algorithmName="SHA-512" hashValue="lxVCF1TrJPjN0nKFmmT7V42UJc6Fx11/yGKVvZ3CBYYUbMsDt2WL0XNqBAZVJodld8y8bXPnGRFKFP79qw7gNQ==" saltValue="Jrw0XCghKUSuI7a41iosmw==" spinCount="100000" sheet="1" formatCells="0"/>
  <mergeCells count="83">
    <mergeCell ref="G406:N406"/>
    <mergeCell ref="C443:L443"/>
    <mergeCell ref="E138:O138"/>
    <mergeCell ref="E150:O150"/>
    <mergeCell ref="F165:N165"/>
    <mergeCell ref="C391:O392"/>
    <mergeCell ref="F399:N399"/>
    <mergeCell ref="E351:O351"/>
    <mergeCell ref="C207:O208"/>
    <mergeCell ref="C210:O211"/>
    <mergeCell ref="C213:O214"/>
    <mergeCell ref="C219:O220"/>
    <mergeCell ref="C311:O312"/>
    <mergeCell ref="C403:O404"/>
    <mergeCell ref="F121:N121"/>
    <mergeCell ref="E100:O100"/>
    <mergeCell ref="E104:O104"/>
    <mergeCell ref="C111:O113"/>
    <mergeCell ref="C115:O119"/>
    <mergeCell ref="C95:O96"/>
    <mergeCell ref="B31:N36"/>
    <mergeCell ref="E54:O54"/>
    <mergeCell ref="E58:O58"/>
    <mergeCell ref="C65:O69"/>
    <mergeCell ref="E79:O79"/>
    <mergeCell ref="C92:O93"/>
    <mergeCell ref="C38:N39"/>
    <mergeCell ref="C41:N42"/>
    <mergeCell ref="C44:N45"/>
    <mergeCell ref="C47:N48"/>
    <mergeCell ref="Q295:Y296"/>
    <mergeCell ref="C237:O238"/>
    <mergeCell ref="E256:O256"/>
    <mergeCell ref="G295:N295"/>
    <mergeCell ref="C167:O168"/>
    <mergeCell ref="C170:O171"/>
    <mergeCell ref="F173:N173"/>
    <mergeCell ref="C222:O223"/>
    <mergeCell ref="E202:O202"/>
    <mergeCell ref="E198:O198"/>
    <mergeCell ref="C225:O226"/>
    <mergeCell ref="C231:O232"/>
    <mergeCell ref="C234:O235"/>
    <mergeCell ref="C175:O176"/>
    <mergeCell ref="C178:O179"/>
    <mergeCell ref="L497:O497"/>
    <mergeCell ref="L499:O499"/>
    <mergeCell ref="L501:O501"/>
    <mergeCell ref="E306:O306"/>
    <mergeCell ref="E346:O346"/>
    <mergeCell ref="G425:N425"/>
    <mergeCell ref="C356:O357"/>
    <mergeCell ref="C359:O360"/>
    <mergeCell ref="C362:O363"/>
    <mergeCell ref="C368:O369"/>
    <mergeCell ref="C371:O372"/>
    <mergeCell ref="C374:O375"/>
    <mergeCell ref="E380:O380"/>
    <mergeCell ref="C385:O386"/>
    <mergeCell ref="C388:O389"/>
    <mergeCell ref="G476:P476"/>
    <mergeCell ref="C452:O453"/>
    <mergeCell ref="E461:O461"/>
    <mergeCell ref="E473:O473"/>
    <mergeCell ref="L419:N419"/>
    <mergeCell ref="L495:O495"/>
    <mergeCell ref="C455:O456"/>
    <mergeCell ref="L503:O503"/>
    <mergeCell ref="C429:O430"/>
    <mergeCell ref="F432:N432"/>
    <mergeCell ref="B535:G535"/>
    <mergeCell ref="L505:O505"/>
    <mergeCell ref="L507:O507"/>
    <mergeCell ref="L509:O509"/>
    <mergeCell ref="L511:O511"/>
    <mergeCell ref="L513:O513"/>
    <mergeCell ref="L515:O515"/>
    <mergeCell ref="L517:O517"/>
    <mergeCell ref="L523:O523"/>
    <mergeCell ref="L525:O525"/>
    <mergeCell ref="L527:O527"/>
    <mergeCell ref="L529:O529"/>
    <mergeCell ref="C450:M450"/>
  </mergeCells>
  <conditionalFormatting sqref="B535">
    <cfRule type="cellIs" dxfId="276" priority="547" operator="between">
      <formula>79.5</formula>
      <formula>101</formula>
    </cfRule>
    <cfRule type="cellIs" dxfId="275" priority="548" operator="between">
      <formula>54.5</formula>
      <formula>79.4</formula>
    </cfRule>
    <cfRule type="cellIs" dxfId="274" priority="549" operator="between">
      <formula>19.5</formula>
      <formula>54.4</formula>
    </cfRule>
    <cfRule type="cellIs" dxfId="273" priority="550" operator="between">
      <formula>0</formula>
      <formula>19.4</formula>
    </cfRule>
  </conditionalFormatting>
  <conditionalFormatting sqref="O108">
    <cfRule type="cellIs" dxfId="272" priority="399" operator="between">
      <formula>79.5</formula>
      <formula>101</formula>
    </cfRule>
    <cfRule type="cellIs" dxfId="271" priority="400" operator="between">
      <formula>54.5</formula>
      <formula>79.4</formula>
    </cfRule>
    <cfRule type="cellIs" dxfId="270" priority="401" operator="between">
      <formula>19.5</formula>
      <formula>54.4</formula>
    </cfRule>
    <cfRule type="cellIs" dxfId="269" priority="402" operator="between">
      <formula>0</formula>
      <formula>19.4</formula>
    </cfRule>
  </conditionalFormatting>
  <conditionalFormatting sqref="O81">
    <cfRule type="cellIs" dxfId="268" priority="411" operator="between">
      <formula>79.5</formula>
      <formula>101</formula>
    </cfRule>
    <cfRule type="cellIs" dxfId="267" priority="412" operator="between">
      <formula>54.5</formula>
      <formula>79.4</formula>
    </cfRule>
    <cfRule type="cellIs" dxfId="266" priority="413" operator="between">
      <formula>19.5</formula>
      <formula>54.4</formula>
    </cfRule>
    <cfRule type="cellIs" dxfId="265" priority="414" operator="between">
      <formula>0</formula>
      <formula>19.4</formula>
    </cfRule>
  </conditionalFormatting>
  <conditionalFormatting sqref="O89">
    <cfRule type="cellIs" dxfId="264" priority="407" operator="between">
      <formula>79.5</formula>
      <formula>101</formula>
    </cfRule>
    <cfRule type="cellIs" dxfId="263" priority="408" operator="between">
      <formula>54.5</formula>
      <formula>79.4</formula>
    </cfRule>
    <cfRule type="cellIs" dxfId="262" priority="409" operator="between">
      <formula>19.5</formula>
      <formula>54.4</formula>
    </cfRule>
    <cfRule type="cellIs" dxfId="261" priority="410" operator="between">
      <formula>0</formula>
      <formula>19.4</formula>
    </cfRule>
  </conditionalFormatting>
  <conditionalFormatting sqref="O106">
    <cfRule type="cellIs" dxfId="260" priority="403" operator="between">
      <formula>79.5</formula>
      <formula>101</formula>
    </cfRule>
    <cfRule type="cellIs" dxfId="259" priority="404" operator="between">
      <formula>54.5</formula>
      <formula>79.4</formula>
    </cfRule>
    <cfRule type="cellIs" dxfId="258" priority="405" operator="between">
      <formula>19.5</formula>
      <formula>54.4</formula>
    </cfRule>
    <cfRule type="cellIs" dxfId="257" priority="406" operator="between">
      <formula>0</formula>
      <formula>19.4</formula>
    </cfRule>
  </conditionalFormatting>
  <conditionalFormatting sqref="O121">
    <cfRule type="cellIs" dxfId="256" priority="395" operator="between">
      <formula>79.5</formula>
      <formula>101</formula>
    </cfRule>
    <cfRule type="cellIs" dxfId="255" priority="396" operator="between">
      <formula>54.5</formula>
      <formula>79.4</formula>
    </cfRule>
    <cfRule type="cellIs" dxfId="254" priority="397" operator="between">
      <formula>19.5</formula>
      <formula>54.4</formula>
    </cfRule>
    <cfRule type="cellIs" dxfId="253" priority="398" operator="between">
      <formula>0</formula>
      <formula>19.4</formula>
    </cfRule>
  </conditionalFormatting>
  <conditionalFormatting sqref="O127">
    <cfRule type="cellIs" dxfId="252" priority="391" operator="between">
      <formula>79.5</formula>
      <formula>101</formula>
    </cfRule>
    <cfRule type="cellIs" dxfId="251" priority="392" operator="between">
      <formula>54.5</formula>
      <formula>79.4</formula>
    </cfRule>
    <cfRule type="cellIs" dxfId="250" priority="393" operator="between">
      <formula>19.5</formula>
      <formula>54.4</formula>
    </cfRule>
    <cfRule type="cellIs" dxfId="249" priority="394" operator="between">
      <formula>0</formula>
      <formula>19.4</formula>
    </cfRule>
  </conditionalFormatting>
  <conditionalFormatting sqref="O152">
    <cfRule type="cellIs" dxfId="248" priority="387" operator="between">
      <formula>79.5</formula>
      <formula>101</formula>
    </cfRule>
    <cfRule type="cellIs" dxfId="247" priority="388" operator="between">
      <formula>54.5</formula>
      <formula>79.4</formula>
    </cfRule>
    <cfRule type="cellIs" dxfId="246" priority="389" operator="between">
      <formula>19.5</formula>
      <formula>54.4</formula>
    </cfRule>
    <cfRule type="cellIs" dxfId="245" priority="390" operator="between">
      <formula>0</formula>
      <formula>19.4</formula>
    </cfRule>
  </conditionalFormatting>
  <conditionalFormatting sqref="O159">
    <cfRule type="cellIs" dxfId="244" priority="383" operator="between">
      <formula>79.5</formula>
      <formula>101</formula>
    </cfRule>
    <cfRule type="cellIs" dxfId="243" priority="384" operator="between">
      <formula>54.5</formula>
      <formula>79.4</formula>
    </cfRule>
    <cfRule type="cellIs" dxfId="242" priority="385" operator="between">
      <formula>19.5</formula>
      <formula>54.4</formula>
    </cfRule>
    <cfRule type="cellIs" dxfId="241" priority="386" operator="between">
      <formula>0</formula>
      <formula>19.4</formula>
    </cfRule>
  </conditionalFormatting>
  <conditionalFormatting sqref="O204">
    <cfRule type="cellIs" dxfId="240" priority="379" operator="between">
      <formula>79.5</formula>
      <formula>101</formula>
    </cfRule>
    <cfRule type="cellIs" dxfId="239" priority="380" operator="between">
      <formula>54.5</formula>
      <formula>79.4</formula>
    </cfRule>
    <cfRule type="cellIs" dxfId="238" priority="381" operator="between">
      <formula>19.5</formula>
      <formula>54.4</formula>
    </cfRule>
    <cfRule type="cellIs" dxfId="237" priority="382" operator="between">
      <formula>0</formula>
      <formula>19.4</formula>
    </cfRule>
  </conditionalFormatting>
  <conditionalFormatting sqref="O216">
    <cfRule type="cellIs" dxfId="236" priority="375" operator="between">
      <formula>79.5</formula>
      <formula>101</formula>
    </cfRule>
    <cfRule type="cellIs" dxfId="235" priority="376" operator="between">
      <formula>54.5</formula>
      <formula>79.4</formula>
    </cfRule>
    <cfRule type="cellIs" dxfId="234" priority="377" operator="between">
      <formula>19.5</formula>
      <formula>54.4</formula>
    </cfRule>
    <cfRule type="cellIs" dxfId="233" priority="378" operator="between">
      <formula>0</formula>
      <formula>19.4</formula>
    </cfRule>
  </conditionalFormatting>
  <conditionalFormatting sqref="O228">
    <cfRule type="cellIs" dxfId="232" priority="371" operator="between">
      <formula>79.5</formula>
      <formula>101</formula>
    </cfRule>
    <cfRule type="cellIs" dxfId="231" priority="372" operator="between">
      <formula>54.5</formula>
      <formula>79.4</formula>
    </cfRule>
    <cfRule type="cellIs" dxfId="230" priority="373" operator="between">
      <formula>19.5</formula>
      <formula>54.4</formula>
    </cfRule>
    <cfRule type="cellIs" dxfId="229" priority="374" operator="between">
      <formula>0</formula>
      <formula>19.4</formula>
    </cfRule>
  </conditionalFormatting>
  <conditionalFormatting sqref="O240">
    <cfRule type="cellIs" dxfId="228" priority="367" operator="between">
      <formula>79.5</formula>
      <formula>101</formula>
    </cfRule>
    <cfRule type="cellIs" dxfId="227" priority="368" operator="between">
      <formula>54.5</formula>
      <formula>79.4</formula>
    </cfRule>
    <cfRule type="cellIs" dxfId="226" priority="369" operator="between">
      <formula>19.5</formula>
      <formula>54.4</formula>
    </cfRule>
    <cfRule type="cellIs" dxfId="225" priority="370" operator="between">
      <formula>0</formula>
      <formula>19.4</formula>
    </cfRule>
  </conditionalFormatting>
  <conditionalFormatting sqref="O245">
    <cfRule type="cellIs" dxfId="224" priority="363" operator="between">
      <formula>79.5</formula>
      <formula>101</formula>
    </cfRule>
    <cfRule type="cellIs" dxfId="223" priority="364" operator="between">
      <formula>54.5</formula>
      <formula>79.4</formula>
    </cfRule>
    <cfRule type="cellIs" dxfId="222" priority="365" operator="between">
      <formula>19.5</formula>
      <formula>54.4</formula>
    </cfRule>
    <cfRule type="cellIs" dxfId="221" priority="366" operator="between">
      <formula>0</formula>
      <formula>19.4</formula>
    </cfRule>
  </conditionalFormatting>
  <conditionalFormatting sqref="O258">
    <cfRule type="cellIs" dxfId="220" priority="359" operator="between">
      <formula>79.5</formula>
      <formula>101</formula>
    </cfRule>
    <cfRule type="cellIs" dxfId="219" priority="360" operator="between">
      <formula>54.5</formula>
      <formula>79.4</formula>
    </cfRule>
    <cfRule type="cellIs" dxfId="218" priority="361" operator="between">
      <formula>19.5</formula>
      <formula>54.4</formula>
    </cfRule>
    <cfRule type="cellIs" dxfId="217" priority="362" operator="between">
      <formula>0</formula>
      <formula>19.4</formula>
    </cfRule>
  </conditionalFormatting>
  <conditionalFormatting sqref="O353">
    <cfRule type="cellIs" dxfId="216" priority="351" operator="between">
      <formula>79.5</formula>
      <formula>101</formula>
    </cfRule>
    <cfRule type="cellIs" dxfId="215" priority="352" operator="between">
      <formula>54.5</formula>
      <formula>79.4</formula>
    </cfRule>
    <cfRule type="cellIs" dxfId="214" priority="353" operator="between">
      <formula>19.5</formula>
      <formula>54.4</formula>
    </cfRule>
    <cfRule type="cellIs" dxfId="213" priority="354" operator="between">
      <formula>0</formula>
      <formula>19.4</formula>
    </cfRule>
  </conditionalFormatting>
  <conditionalFormatting sqref="O365">
    <cfRule type="cellIs" dxfId="212" priority="347" operator="between">
      <formula>79.5</formula>
      <formula>101</formula>
    </cfRule>
    <cfRule type="cellIs" dxfId="211" priority="348" operator="between">
      <formula>54.5</formula>
      <formula>79.4</formula>
    </cfRule>
    <cfRule type="cellIs" dxfId="210" priority="349" operator="between">
      <formula>19.5</formula>
      <formula>54.4</formula>
    </cfRule>
    <cfRule type="cellIs" dxfId="209" priority="350" operator="between">
      <formula>0</formula>
      <formula>19.4</formula>
    </cfRule>
  </conditionalFormatting>
  <conditionalFormatting sqref="O382">
    <cfRule type="cellIs" dxfId="208" priority="343" operator="between">
      <formula>79.5</formula>
      <formula>101</formula>
    </cfRule>
    <cfRule type="cellIs" dxfId="207" priority="344" operator="between">
      <formula>54.5</formula>
      <formula>79.4</formula>
    </cfRule>
    <cfRule type="cellIs" dxfId="206" priority="345" operator="between">
      <formula>19.5</formula>
      <formula>54.4</formula>
    </cfRule>
    <cfRule type="cellIs" dxfId="205" priority="346" operator="between">
      <formula>0</formula>
      <formula>19.4</formula>
    </cfRule>
  </conditionalFormatting>
  <conditionalFormatting sqref="O393">
    <cfRule type="cellIs" dxfId="204" priority="339" operator="between">
      <formula>79.5</formula>
      <formula>101</formula>
    </cfRule>
    <cfRule type="cellIs" dxfId="203" priority="340" operator="between">
      <formula>54.5</formula>
      <formula>79.4</formula>
    </cfRule>
    <cfRule type="cellIs" dxfId="202" priority="341" operator="between">
      <formula>19.5</formula>
      <formula>54.4</formula>
    </cfRule>
    <cfRule type="cellIs" dxfId="201" priority="342" operator="between">
      <formula>0</formula>
      <formula>19.4</formula>
    </cfRule>
  </conditionalFormatting>
  <conditionalFormatting sqref="O475">
    <cfRule type="cellIs" dxfId="200" priority="331" operator="between">
      <formula>79.5</formula>
      <formula>101</formula>
    </cfRule>
    <cfRule type="cellIs" dxfId="199" priority="332" operator="between">
      <formula>54.5</formula>
      <formula>79.4</formula>
    </cfRule>
    <cfRule type="cellIs" dxfId="198" priority="333" operator="between">
      <formula>19.5</formula>
      <formula>54.4</formula>
    </cfRule>
    <cfRule type="cellIs" dxfId="197" priority="334" operator="between">
      <formula>0</formula>
      <formula>19.4</formula>
    </cfRule>
  </conditionalFormatting>
  <conditionalFormatting sqref="O165">
    <cfRule type="cellIs" dxfId="196" priority="324" operator="equal">
      <formula>0</formula>
    </cfRule>
    <cfRule type="cellIs" dxfId="195" priority="325" operator="equal">
      <formula>1</formula>
    </cfRule>
    <cfRule type="cellIs" dxfId="194" priority="326" operator="equal">
      <formula>2</formula>
    </cfRule>
  </conditionalFormatting>
  <conditionalFormatting sqref="O173">
    <cfRule type="cellIs" dxfId="193" priority="321" operator="equal">
      <formula>0</formula>
    </cfRule>
    <cfRule type="cellIs" dxfId="192" priority="322" operator="equal">
      <formula>1</formula>
    </cfRule>
    <cfRule type="cellIs" dxfId="191" priority="323" operator="equal">
      <formula>2</formula>
    </cfRule>
  </conditionalFormatting>
  <conditionalFormatting sqref="O265">
    <cfRule type="cellIs" dxfId="190" priority="318" operator="equal">
      <formula>0</formula>
    </cfRule>
    <cfRule type="cellIs" dxfId="189" priority="319" operator="equal">
      <formula>1</formula>
    </cfRule>
    <cfRule type="cellIs" dxfId="188" priority="320" operator="equal">
      <formula>2</formula>
    </cfRule>
  </conditionalFormatting>
  <conditionalFormatting sqref="O271">
    <cfRule type="cellIs" dxfId="187" priority="315" operator="equal">
      <formula>0</formula>
    </cfRule>
    <cfRule type="cellIs" dxfId="186" priority="316" operator="equal">
      <formula>1</formula>
    </cfRule>
    <cfRule type="cellIs" dxfId="185" priority="317" operator="equal">
      <formula>2</formula>
    </cfRule>
  </conditionalFormatting>
  <conditionalFormatting sqref="O277">
    <cfRule type="cellIs" dxfId="184" priority="312" operator="equal">
      <formula>0</formula>
    </cfRule>
    <cfRule type="cellIs" dxfId="183" priority="313" operator="equal">
      <formula>1</formula>
    </cfRule>
    <cfRule type="cellIs" dxfId="182" priority="314" operator="equal">
      <formula>2</formula>
    </cfRule>
  </conditionalFormatting>
  <conditionalFormatting sqref="O283">
    <cfRule type="cellIs" dxfId="181" priority="309" operator="equal">
      <formula>0</formula>
    </cfRule>
    <cfRule type="cellIs" dxfId="180" priority="310" operator="equal">
      <formula>1</formula>
    </cfRule>
    <cfRule type="cellIs" dxfId="179" priority="311" operator="equal">
      <formula>2</formula>
    </cfRule>
  </conditionalFormatting>
  <conditionalFormatting sqref="O289">
    <cfRule type="cellIs" dxfId="178" priority="306" operator="equal">
      <formula>0</formula>
    </cfRule>
    <cfRule type="cellIs" dxfId="177" priority="307" operator="equal">
      <formula>1</formula>
    </cfRule>
    <cfRule type="cellIs" dxfId="176" priority="308" operator="equal">
      <formula>2</formula>
    </cfRule>
  </conditionalFormatting>
  <conditionalFormatting sqref="O295">
    <cfRule type="cellIs" dxfId="175" priority="303" operator="equal">
      <formula>0</formula>
    </cfRule>
    <cfRule type="cellIs" dxfId="174" priority="304" operator="equal">
      <formula>1</formula>
    </cfRule>
    <cfRule type="cellIs" dxfId="173" priority="305" operator="equal">
      <formula>2</formula>
    </cfRule>
  </conditionalFormatting>
  <conditionalFormatting sqref="O399">
    <cfRule type="cellIs" dxfId="172" priority="300" operator="equal">
      <formula>0</formula>
    </cfRule>
    <cfRule type="cellIs" dxfId="171" priority="301" operator="equal">
      <formula>1</formula>
    </cfRule>
    <cfRule type="cellIs" dxfId="170" priority="302" operator="equal">
      <formula>2</formula>
    </cfRule>
  </conditionalFormatting>
  <conditionalFormatting sqref="O412">
    <cfRule type="cellIs" dxfId="169" priority="297" operator="equal">
      <formula>0</formula>
    </cfRule>
    <cfRule type="cellIs" dxfId="168" priority="298" operator="equal">
      <formula>1</formula>
    </cfRule>
    <cfRule type="cellIs" dxfId="167" priority="299" operator="equal">
      <formula>2</formula>
    </cfRule>
  </conditionalFormatting>
  <conditionalFormatting sqref="O449">
    <cfRule type="cellIs" dxfId="166" priority="284" operator="between">
      <formula>79.5</formula>
      <formula>101</formula>
    </cfRule>
    <cfRule type="cellIs" dxfId="165" priority="285" operator="between">
      <formula>54.5</formula>
      <formula>79.4</formula>
    </cfRule>
    <cfRule type="cellIs" dxfId="164" priority="286" operator="between">
      <formula>19.5</formula>
      <formula>54.4</formula>
    </cfRule>
    <cfRule type="cellIs" dxfId="163" priority="287" operator="between">
      <formula>0</formula>
      <formula>19.4</formula>
    </cfRule>
  </conditionalFormatting>
  <conditionalFormatting sqref="O406">
    <cfRule type="cellIs" dxfId="162" priority="277" operator="equal">
      <formula>0</formula>
    </cfRule>
    <cfRule type="cellIs" dxfId="161" priority="278" operator="equal">
      <formula>1</formula>
    </cfRule>
    <cfRule type="cellIs" dxfId="160" priority="279" operator="equal">
      <formula>2</formula>
    </cfRule>
  </conditionalFormatting>
  <conditionalFormatting sqref="O419">
    <cfRule type="cellIs" dxfId="159" priority="274" operator="equal">
      <formula>0</formula>
    </cfRule>
    <cfRule type="cellIs" dxfId="158" priority="275" operator="equal">
      <formula>1</formula>
    </cfRule>
    <cfRule type="cellIs" dxfId="157" priority="276" operator="equal">
      <formula>2</formula>
    </cfRule>
  </conditionalFormatting>
  <conditionalFormatting sqref="L497">
    <cfRule type="cellIs" dxfId="156" priority="210" operator="between">
      <formula>80</formula>
      <formula>101</formula>
    </cfRule>
    <cfRule type="cellIs" dxfId="155" priority="211" operator="between">
      <formula>55</formula>
      <formula>79.99</formula>
    </cfRule>
    <cfRule type="cellIs" dxfId="154" priority="212" operator="between">
      <formula>20</formula>
      <formula>54.99</formula>
    </cfRule>
    <cfRule type="cellIs" dxfId="153" priority="213" operator="between">
      <formula>0</formula>
      <formula>19.99</formula>
    </cfRule>
  </conditionalFormatting>
  <conditionalFormatting sqref="L495">
    <cfRule type="cellIs" dxfId="152" priority="150" operator="between">
      <formula>80</formula>
      <formula>101</formula>
    </cfRule>
    <cfRule type="cellIs" dxfId="151" priority="151" operator="between">
      <formula>55</formula>
      <formula>79.99</formula>
    </cfRule>
    <cfRule type="cellIs" dxfId="150" priority="152" operator="between">
      <formula>20</formula>
      <formula>54.99</formula>
    </cfRule>
    <cfRule type="cellIs" dxfId="149" priority="153" operator="between">
      <formula>0</formula>
      <formula>19.99</formula>
    </cfRule>
  </conditionalFormatting>
  <conditionalFormatting sqref="L499">
    <cfRule type="cellIs" dxfId="148" priority="146" operator="between">
      <formula>80</formula>
      <formula>101</formula>
    </cfRule>
    <cfRule type="cellIs" dxfId="147" priority="147" operator="between">
      <formula>55</formula>
      <formula>79.99</formula>
    </cfRule>
    <cfRule type="cellIs" dxfId="146" priority="148" operator="between">
      <formula>20</formula>
      <formula>54.99</formula>
    </cfRule>
    <cfRule type="cellIs" dxfId="145" priority="149" operator="between">
      <formula>0</formula>
      <formula>19.99</formula>
    </cfRule>
  </conditionalFormatting>
  <conditionalFormatting sqref="L501">
    <cfRule type="cellIs" dxfId="144" priority="142" operator="between">
      <formula>80</formula>
      <formula>101</formula>
    </cfRule>
    <cfRule type="cellIs" dxfId="143" priority="143" operator="between">
      <formula>55</formula>
      <formula>79.99</formula>
    </cfRule>
    <cfRule type="cellIs" dxfId="142" priority="144" operator="between">
      <formula>20</formula>
      <formula>54.99</formula>
    </cfRule>
    <cfRule type="cellIs" dxfId="141" priority="145" operator="between">
      <formula>0</formula>
      <formula>19.99</formula>
    </cfRule>
  </conditionalFormatting>
  <conditionalFormatting sqref="L503">
    <cfRule type="cellIs" dxfId="140" priority="138" operator="between">
      <formula>80</formula>
      <formula>101</formula>
    </cfRule>
    <cfRule type="cellIs" dxfId="139" priority="139" operator="between">
      <formula>55</formula>
      <formula>79.99</formula>
    </cfRule>
    <cfRule type="cellIs" dxfId="138" priority="140" operator="between">
      <formula>20</formula>
      <formula>54.99</formula>
    </cfRule>
    <cfRule type="cellIs" dxfId="137" priority="141" operator="between">
      <formula>0</formula>
      <formula>19.99</formula>
    </cfRule>
  </conditionalFormatting>
  <conditionalFormatting sqref="L505">
    <cfRule type="cellIs" dxfId="136" priority="134" operator="between">
      <formula>80</formula>
      <formula>101</formula>
    </cfRule>
    <cfRule type="cellIs" dxfId="135" priority="135" operator="between">
      <formula>55</formula>
      <formula>79.99</formula>
    </cfRule>
    <cfRule type="cellIs" dxfId="134" priority="136" operator="between">
      <formula>20</formula>
      <formula>54.99</formula>
    </cfRule>
    <cfRule type="cellIs" dxfId="133" priority="137" operator="between">
      <formula>0</formula>
      <formula>19.99</formula>
    </cfRule>
  </conditionalFormatting>
  <conditionalFormatting sqref="L507">
    <cfRule type="cellIs" dxfId="132" priority="130" operator="between">
      <formula>80</formula>
      <formula>101</formula>
    </cfRule>
    <cfRule type="cellIs" dxfId="131" priority="131" operator="between">
      <formula>55</formula>
      <formula>79.99</formula>
    </cfRule>
    <cfRule type="cellIs" dxfId="130" priority="132" operator="between">
      <formula>20</formula>
      <formula>54.99</formula>
    </cfRule>
    <cfRule type="cellIs" dxfId="129" priority="133" operator="between">
      <formula>0</formula>
      <formula>19.99</formula>
    </cfRule>
  </conditionalFormatting>
  <conditionalFormatting sqref="L509">
    <cfRule type="cellIs" dxfId="128" priority="126" operator="between">
      <formula>80</formula>
      <formula>101</formula>
    </cfRule>
    <cfRule type="cellIs" dxfId="127" priority="127" operator="between">
      <formula>55</formula>
      <formula>79.99</formula>
    </cfRule>
    <cfRule type="cellIs" dxfId="126" priority="128" operator="between">
      <formula>20</formula>
      <formula>54.99</formula>
    </cfRule>
    <cfRule type="cellIs" dxfId="125" priority="129" operator="between">
      <formula>0</formula>
      <formula>19.99</formula>
    </cfRule>
  </conditionalFormatting>
  <conditionalFormatting sqref="L511">
    <cfRule type="cellIs" dxfId="124" priority="122" operator="between">
      <formula>80</formula>
      <formula>101</formula>
    </cfRule>
    <cfRule type="cellIs" dxfId="123" priority="123" operator="between">
      <formula>55</formula>
      <formula>79.99</formula>
    </cfRule>
    <cfRule type="cellIs" dxfId="122" priority="124" operator="between">
      <formula>20</formula>
      <formula>54.99</formula>
    </cfRule>
    <cfRule type="cellIs" dxfId="121" priority="125" operator="between">
      <formula>0</formula>
      <formula>19.99</formula>
    </cfRule>
  </conditionalFormatting>
  <conditionalFormatting sqref="L513">
    <cfRule type="cellIs" dxfId="120" priority="118" operator="between">
      <formula>80</formula>
      <formula>101</formula>
    </cfRule>
    <cfRule type="cellIs" dxfId="119" priority="119" operator="between">
      <formula>55</formula>
      <formula>79.99</formula>
    </cfRule>
    <cfRule type="cellIs" dxfId="118" priority="120" operator="between">
      <formula>20</formula>
      <formula>54.99</formula>
    </cfRule>
    <cfRule type="cellIs" dxfId="117" priority="121" operator="between">
      <formula>0</formula>
      <formula>19.99</formula>
    </cfRule>
  </conditionalFormatting>
  <conditionalFormatting sqref="L515">
    <cfRule type="cellIs" dxfId="116" priority="114" operator="between">
      <formula>80</formula>
      <formula>101</formula>
    </cfRule>
    <cfRule type="cellIs" dxfId="115" priority="115" operator="between">
      <formula>55</formula>
      <formula>79.99</formula>
    </cfRule>
    <cfRule type="cellIs" dxfId="114" priority="116" operator="between">
      <formula>20</formula>
      <formula>54.99</formula>
    </cfRule>
    <cfRule type="cellIs" dxfId="113" priority="117" operator="between">
      <formula>0</formula>
      <formula>19.99</formula>
    </cfRule>
  </conditionalFormatting>
  <conditionalFormatting sqref="L517">
    <cfRule type="cellIs" dxfId="112" priority="110" operator="between">
      <formula>80</formula>
      <formula>101</formula>
    </cfRule>
    <cfRule type="cellIs" dxfId="111" priority="111" operator="between">
      <formula>55</formula>
      <formula>79.99</formula>
    </cfRule>
    <cfRule type="cellIs" dxfId="110" priority="112" operator="between">
      <formula>20</formula>
      <formula>54.99</formula>
    </cfRule>
    <cfRule type="cellIs" dxfId="109" priority="113" operator="between">
      <formula>0</formula>
      <formula>19.99</formula>
    </cfRule>
  </conditionalFormatting>
  <conditionalFormatting sqref="L523">
    <cfRule type="cellIs" dxfId="108" priority="106" operator="between">
      <formula>80</formula>
      <formula>101</formula>
    </cfRule>
    <cfRule type="cellIs" dxfId="107" priority="107" operator="between">
      <formula>55</formula>
      <formula>79.99</formula>
    </cfRule>
    <cfRule type="cellIs" dxfId="106" priority="108" operator="between">
      <formula>20</formula>
      <formula>54.99</formula>
    </cfRule>
    <cfRule type="cellIs" dxfId="105" priority="109" operator="between">
      <formula>0</formula>
      <formula>19.99</formula>
    </cfRule>
  </conditionalFormatting>
  <conditionalFormatting sqref="L525">
    <cfRule type="cellIs" dxfId="104" priority="102" operator="between">
      <formula>80</formula>
      <formula>101</formula>
    </cfRule>
    <cfRule type="cellIs" dxfId="103" priority="103" operator="between">
      <formula>55</formula>
      <formula>79.99</formula>
    </cfRule>
    <cfRule type="cellIs" dxfId="102" priority="104" operator="between">
      <formula>20</formula>
      <formula>54.99</formula>
    </cfRule>
    <cfRule type="cellIs" dxfId="101" priority="105" operator="between">
      <formula>0</formula>
      <formula>19.99</formula>
    </cfRule>
  </conditionalFormatting>
  <conditionalFormatting sqref="L527">
    <cfRule type="cellIs" dxfId="100" priority="98" operator="between">
      <formula>80</formula>
      <formula>101</formula>
    </cfRule>
    <cfRule type="cellIs" dxfId="99" priority="99" operator="between">
      <formula>55</formula>
      <formula>79.99</formula>
    </cfRule>
    <cfRule type="cellIs" dxfId="98" priority="100" operator="between">
      <formula>20</formula>
      <formula>54.99</formula>
    </cfRule>
    <cfRule type="cellIs" dxfId="97" priority="101" operator="between">
      <formula>0</formula>
      <formula>19.99</formula>
    </cfRule>
  </conditionalFormatting>
  <conditionalFormatting sqref="L529">
    <cfRule type="cellIs" dxfId="96" priority="94" operator="between">
      <formula>80</formula>
      <formula>101</formula>
    </cfRule>
    <cfRule type="cellIs" dxfId="95" priority="95" operator="between">
      <formula>55</formula>
      <formula>79.99</formula>
    </cfRule>
    <cfRule type="cellIs" dxfId="94" priority="96" operator="between">
      <formula>20</formula>
      <formula>54.99</formula>
    </cfRule>
    <cfRule type="cellIs" dxfId="93" priority="97" operator="between">
      <formula>0</formula>
      <formula>19.99</formula>
    </cfRule>
  </conditionalFormatting>
  <conditionalFormatting sqref="E473">
    <cfRule type="cellIs" dxfId="92" priority="90" operator="between">
      <formula>80</formula>
      <formula>101</formula>
    </cfRule>
    <cfRule type="cellIs" dxfId="91" priority="91" operator="between">
      <formula>55</formula>
      <formula>79.99</formula>
    </cfRule>
    <cfRule type="cellIs" dxfId="90" priority="92" operator="between">
      <formula>20</formula>
      <formula>54.99</formula>
    </cfRule>
    <cfRule type="cellIs" dxfId="89" priority="93" operator="between">
      <formula>0</formula>
      <formula>19.99</formula>
    </cfRule>
  </conditionalFormatting>
  <conditionalFormatting sqref="E461">
    <cfRule type="cellIs" dxfId="88" priority="86" operator="between">
      <formula>80</formula>
      <formula>101</formula>
    </cfRule>
    <cfRule type="cellIs" dxfId="87" priority="87" operator="between">
      <formula>55</formula>
      <formula>79.99</formula>
    </cfRule>
    <cfRule type="cellIs" dxfId="86" priority="88" operator="between">
      <formula>20</formula>
      <formula>54.99</formula>
    </cfRule>
    <cfRule type="cellIs" dxfId="85" priority="89" operator="between">
      <formula>0</formula>
      <formula>19.99</formula>
    </cfRule>
  </conditionalFormatting>
  <conditionalFormatting sqref="E380">
    <cfRule type="cellIs" dxfId="84" priority="82" operator="between">
      <formula>80</formula>
      <formula>101</formula>
    </cfRule>
    <cfRule type="cellIs" dxfId="83" priority="83" operator="between">
      <formula>55</formula>
      <formula>79.99</formula>
    </cfRule>
    <cfRule type="cellIs" dxfId="82" priority="84" operator="between">
      <formula>20</formula>
      <formula>54.99</formula>
    </cfRule>
    <cfRule type="cellIs" dxfId="81" priority="85" operator="between">
      <formula>0</formula>
      <formula>19.99</formula>
    </cfRule>
  </conditionalFormatting>
  <conditionalFormatting sqref="E351">
    <cfRule type="cellIs" dxfId="80" priority="78" operator="between">
      <formula>80</formula>
      <formula>101</formula>
    </cfRule>
    <cfRule type="cellIs" dxfId="79" priority="79" operator="between">
      <formula>55</formula>
      <formula>79.99</formula>
    </cfRule>
    <cfRule type="cellIs" dxfId="78" priority="80" operator="between">
      <formula>20</formula>
      <formula>54.99</formula>
    </cfRule>
    <cfRule type="cellIs" dxfId="77" priority="81" operator="between">
      <formula>0</formula>
      <formula>19.99</formula>
    </cfRule>
  </conditionalFormatting>
  <conditionalFormatting sqref="E346">
    <cfRule type="cellIs" dxfId="76" priority="74" operator="between">
      <formula>80</formula>
      <formula>101</formula>
    </cfRule>
    <cfRule type="cellIs" dxfId="75" priority="75" operator="between">
      <formula>55</formula>
      <formula>79.99</formula>
    </cfRule>
    <cfRule type="cellIs" dxfId="74" priority="76" operator="between">
      <formula>20</formula>
      <formula>54.99</formula>
    </cfRule>
    <cfRule type="cellIs" dxfId="73" priority="77" operator="between">
      <formula>0</formula>
      <formula>19.99</formula>
    </cfRule>
  </conditionalFormatting>
  <conditionalFormatting sqref="E306">
    <cfRule type="cellIs" dxfId="72" priority="70" operator="between">
      <formula>80</formula>
      <formula>101</formula>
    </cfRule>
    <cfRule type="cellIs" dxfId="71" priority="71" operator="between">
      <formula>55</formula>
      <formula>79.99</formula>
    </cfRule>
    <cfRule type="cellIs" dxfId="70" priority="72" operator="between">
      <formula>20</formula>
      <formula>54.99</formula>
    </cfRule>
    <cfRule type="cellIs" dxfId="69" priority="73" operator="between">
      <formula>0</formula>
      <formula>19.99</formula>
    </cfRule>
  </conditionalFormatting>
  <conditionalFormatting sqref="E256">
    <cfRule type="cellIs" dxfId="68" priority="66" operator="between">
      <formula>80</formula>
      <formula>101</formula>
    </cfRule>
    <cfRule type="cellIs" dxfId="67" priority="67" operator="between">
      <formula>55</formula>
      <formula>79.99</formula>
    </cfRule>
    <cfRule type="cellIs" dxfId="66" priority="68" operator="between">
      <formula>20</formula>
      <formula>54.99</formula>
    </cfRule>
    <cfRule type="cellIs" dxfId="65" priority="69" operator="between">
      <formula>0</formula>
      <formula>19.99</formula>
    </cfRule>
  </conditionalFormatting>
  <conditionalFormatting sqref="E202">
    <cfRule type="cellIs" dxfId="64" priority="62" operator="between">
      <formula>80</formula>
      <formula>101</formula>
    </cfRule>
    <cfRule type="cellIs" dxfId="63" priority="63" operator="between">
      <formula>55</formula>
      <formula>79.99</formula>
    </cfRule>
    <cfRule type="cellIs" dxfId="62" priority="64" operator="between">
      <formula>20</formula>
      <formula>54.99</formula>
    </cfRule>
    <cfRule type="cellIs" dxfId="61" priority="65" operator="between">
      <formula>0</formula>
      <formula>19.99</formula>
    </cfRule>
  </conditionalFormatting>
  <conditionalFormatting sqref="E198">
    <cfRule type="cellIs" dxfId="60" priority="58" operator="between">
      <formula>80</formula>
      <formula>101</formula>
    </cfRule>
    <cfRule type="cellIs" dxfId="59" priority="59" operator="between">
      <formula>55</formula>
      <formula>79.99</formula>
    </cfRule>
    <cfRule type="cellIs" dxfId="58" priority="60" operator="between">
      <formula>20</formula>
      <formula>54.99</formula>
    </cfRule>
    <cfRule type="cellIs" dxfId="57" priority="61" operator="between">
      <formula>0</formula>
      <formula>19.99</formula>
    </cfRule>
  </conditionalFormatting>
  <conditionalFormatting sqref="E150">
    <cfRule type="cellIs" dxfId="56" priority="54" operator="between">
      <formula>80</formula>
      <formula>101</formula>
    </cfRule>
    <cfRule type="cellIs" dxfId="55" priority="55" operator="between">
      <formula>55</formula>
      <formula>79.99</formula>
    </cfRule>
    <cfRule type="cellIs" dxfId="54" priority="56" operator="between">
      <formula>20</formula>
      <formula>54.99</formula>
    </cfRule>
    <cfRule type="cellIs" dxfId="53" priority="57" operator="between">
      <formula>0</formula>
      <formula>19.99</formula>
    </cfRule>
  </conditionalFormatting>
  <conditionalFormatting sqref="E138">
    <cfRule type="cellIs" dxfId="52" priority="50" operator="between">
      <formula>80</formula>
      <formula>101</formula>
    </cfRule>
    <cfRule type="cellIs" dxfId="51" priority="51" operator="between">
      <formula>55</formula>
      <formula>79.99</formula>
    </cfRule>
    <cfRule type="cellIs" dxfId="50" priority="52" operator="between">
      <formula>20</formula>
      <formula>54.99</formula>
    </cfRule>
    <cfRule type="cellIs" dxfId="49" priority="53" operator="between">
      <formula>0</formula>
      <formula>19.99</formula>
    </cfRule>
  </conditionalFormatting>
  <conditionalFormatting sqref="E104">
    <cfRule type="cellIs" dxfId="48" priority="46" operator="between">
      <formula>80</formula>
      <formula>101</formula>
    </cfRule>
    <cfRule type="cellIs" dxfId="47" priority="47" operator="between">
      <formula>55</formula>
      <formula>79.99</formula>
    </cfRule>
    <cfRule type="cellIs" dxfId="46" priority="48" operator="between">
      <formula>20</formula>
      <formula>54.99</formula>
    </cfRule>
    <cfRule type="cellIs" dxfId="45" priority="49" operator="between">
      <formula>0</formula>
      <formula>19.99</formula>
    </cfRule>
  </conditionalFormatting>
  <conditionalFormatting sqref="E100">
    <cfRule type="cellIs" dxfId="44" priority="42" operator="between">
      <formula>80</formula>
      <formula>101</formula>
    </cfRule>
    <cfRule type="cellIs" dxfId="43" priority="43" operator="between">
      <formula>55</formula>
      <formula>79.99</formula>
    </cfRule>
    <cfRule type="cellIs" dxfId="42" priority="44" operator="between">
      <formula>20</formula>
      <formula>54.99</formula>
    </cfRule>
    <cfRule type="cellIs" dxfId="41" priority="45" operator="between">
      <formula>0</formula>
      <formula>19.99</formula>
    </cfRule>
  </conditionalFormatting>
  <conditionalFormatting sqref="E79">
    <cfRule type="cellIs" dxfId="40" priority="38" operator="between">
      <formula>80</formula>
      <formula>101</formula>
    </cfRule>
    <cfRule type="cellIs" dxfId="39" priority="39" operator="between">
      <formula>55</formula>
      <formula>79.99</formula>
    </cfRule>
    <cfRule type="cellIs" dxfId="38" priority="40" operator="between">
      <formula>20</formula>
      <formula>54.99</formula>
    </cfRule>
    <cfRule type="cellIs" dxfId="37" priority="41" operator="between">
      <formula>0</formula>
      <formula>19.99</formula>
    </cfRule>
  </conditionalFormatting>
  <conditionalFormatting sqref="E58">
    <cfRule type="cellIs" dxfId="36" priority="34" operator="between">
      <formula>80</formula>
      <formula>101</formula>
    </cfRule>
    <cfRule type="cellIs" dxfId="35" priority="35" operator="between">
      <formula>55</formula>
      <formula>79.99</formula>
    </cfRule>
    <cfRule type="cellIs" dxfId="34" priority="36" operator="between">
      <formula>20</formula>
      <formula>54.99</formula>
    </cfRule>
    <cfRule type="cellIs" dxfId="33" priority="37" operator="between">
      <formula>0</formula>
      <formula>19.99</formula>
    </cfRule>
  </conditionalFormatting>
  <conditionalFormatting sqref="E54">
    <cfRule type="cellIs" dxfId="32" priority="30" operator="between">
      <formula>80</formula>
      <formula>101</formula>
    </cfRule>
    <cfRule type="cellIs" dxfId="31" priority="31" operator="between">
      <formula>55</formula>
      <formula>79.99</formula>
    </cfRule>
    <cfRule type="cellIs" dxfId="30" priority="32" operator="between">
      <formula>20</formula>
      <formula>54.99</formula>
    </cfRule>
    <cfRule type="cellIs" dxfId="29" priority="33" operator="between">
      <formula>0</formula>
      <formula>19.99</formula>
    </cfRule>
  </conditionalFormatting>
  <conditionalFormatting sqref="O463">
    <cfRule type="cellIs" dxfId="28" priority="26" operator="between">
      <formula>80</formula>
      <formula>101</formula>
    </cfRule>
    <cfRule type="cellIs" dxfId="27" priority="27" operator="between">
      <formula>55</formula>
      <formula>79.99</formula>
    </cfRule>
    <cfRule type="cellIs" dxfId="26" priority="28" operator="between">
      <formula>20</formula>
      <formula>54.99</formula>
    </cfRule>
    <cfRule type="cellIs" dxfId="25" priority="29" operator="between">
      <formula>0</formula>
      <formula>19.99</formula>
    </cfRule>
  </conditionalFormatting>
  <conditionalFormatting sqref="O482">
    <cfRule type="cellIs" dxfId="24" priority="22" operator="between">
      <formula>80</formula>
      <formula>101</formula>
    </cfRule>
    <cfRule type="cellIs" dxfId="23" priority="23" operator="between">
      <formula>55</formula>
      <formula>79.99</formula>
    </cfRule>
    <cfRule type="cellIs" dxfId="22" priority="24" operator="between">
      <formula>20</formula>
      <formula>54.99</formula>
    </cfRule>
    <cfRule type="cellIs" dxfId="21" priority="25" operator="between">
      <formula>0</formula>
      <formula>19.99</formula>
    </cfRule>
  </conditionalFormatting>
  <conditionalFormatting sqref="O308">
    <cfRule type="cellIs" dxfId="20" priority="18" operator="between">
      <formula>80</formula>
      <formula>101</formula>
    </cfRule>
    <cfRule type="cellIs" dxfId="19" priority="19" operator="between">
      <formula>55</formula>
      <formula>79.99</formula>
    </cfRule>
    <cfRule type="cellIs" dxfId="18" priority="20" operator="between">
      <formula>20</formula>
      <formula>54.99</formula>
    </cfRule>
    <cfRule type="cellIs" dxfId="17" priority="21" operator="between">
      <formula>0</formula>
      <formula>19.99</formula>
    </cfRule>
  </conditionalFormatting>
  <conditionalFormatting sqref="O140">
    <cfRule type="cellIs" dxfId="16" priority="14" operator="between">
      <formula>80</formula>
      <formula>101</formula>
    </cfRule>
    <cfRule type="cellIs" dxfId="15" priority="15" operator="between">
      <formula>55</formula>
      <formula>79.99</formula>
    </cfRule>
    <cfRule type="cellIs" dxfId="14" priority="16" operator="between">
      <formula>20</formula>
      <formula>54.99</formula>
    </cfRule>
    <cfRule type="cellIs" dxfId="13" priority="17" operator="between">
      <formula>0</formula>
      <formula>19.99</formula>
    </cfRule>
  </conditionalFormatting>
  <conditionalFormatting sqref="O60">
    <cfRule type="cellIs" dxfId="12" priority="10" operator="between">
      <formula>80</formula>
      <formula>101</formula>
    </cfRule>
    <cfRule type="cellIs" dxfId="11" priority="11" operator="between">
      <formula>55</formula>
      <formula>79.99</formula>
    </cfRule>
    <cfRule type="cellIs" dxfId="10" priority="12" operator="between">
      <formula>20</formula>
      <formula>54.99</formula>
    </cfRule>
    <cfRule type="cellIs" dxfId="9" priority="13" operator="between">
      <formula>0</formula>
      <formula>19.99</formula>
    </cfRule>
  </conditionalFormatting>
  <conditionalFormatting sqref="O425">
    <cfRule type="cellIs" dxfId="8" priority="7" operator="equal">
      <formula>0</formula>
    </cfRule>
    <cfRule type="cellIs" dxfId="7" priority="8" operator="equal">
      <formula>1</formula>
    </cfRule>
    <cfRule type="cellIs" dxfId="6" priority="9" operator="equal">
      <formula>2</formula>
    </cfRule>
  </conditionalFormatting>
  <conditionalFormatting sqref="O432">
    <cfRule type="cellIs" dxfId="5" priority="4" operator="equal">
      <formula>0</formula>
    </cfRule>
    <cfRule type="cellIs" dxfId="4" priority="5" operator="equal">
      <formula>1</formula>
    </cfRule>
    <cfRule type="cellIs" dxfId="3" priority="6" operator="equal">
      <formula>2</formula>
    </cfRule>
  </conditionalFormatting>
  <conditionalFormatting sqref="O442">
    <cfRule type="cellIs" dxfId="2" priority="1" operator="equal">
      <formula>0</formula>
    </cfRule>
    <cfRule type="cellIs" dxfId="1" priority="2" operator="equal">
      <formula>1</formula>
    </cfRule>
    <cfRule type="cellIs" dxfId="0" priority="3" operator="equal">
      <formula>2</formula>
    </cfRule>
  </conditionalFormatting>
  <dataValidations disablePrompts="1" count="12">
    <dataValidation type="list" allowBlank="1" showInputMessage="1" showErrorMessage="1" sqref="G295:N295" xr:uid="{00000000-0002-0000-0B00-000000000000}">
      <formula1>$Q$298:$Q$300</formula1>
    </dataValidation>
    <dataValidation type="list" allowBlank="1" showInputMessage="1" showErrorMessage="1" sqref="F165:N165" xr:uid="{00000000-0002-0000-0B00-000001000000}">
      <formula1>$Q$166:$Q$168</formula1>
    </dataValidation>
    <dataValidation type="list" allowBlank="1" showInputMessage="1" showErrorMessage="1" sqref="F173:N173" xr:uid="{00000000-0002-0000-0B00-000002000000}">
      <formula1>$Q$174:$Q$177</formula1>
    </dataValidation>
    <dataValidation type="list" allowBlank="1" showInputMessage="1" showErrorMessage="1" sqref="C450" xr:uid="{00000000-0002-0000-0B00-000003000000}">
      <formula1>$Q$450:$Q$453</formula1>
    </dataValidation>
    <dataValidation type="list" allowBlank="1" showInputMessage="1" showErrorMessage="1" sqref="C443:L443" xr:uid="{00000000-0002-0000-0B00-000004000000}">
      <formula1>$Q$443:$Q$446</formula1>
    </dataValidation>
    <dataValidation type="list" allowBlank="1" showInputMessage="1" showErrorMessage="1" sqref="G425:N425" xr:uid="{00000000-0002-0000-0B00-000005000000}">
      <formula1>$Q$426:$Q$429</formula1>
    </dataValidation>
    <dataValidation type="list" allowBlank="1" showInputMessage="1" showErrorMessage="1" sqref="F432:N432" xr:uid="{00000000-0002-0000-0B00-000006000000}">
      <formula1>$Q$433:$Q$435</formula1>
    </dataValidation>
    <dataValidation type="list" allowBlank="1" showInputMessage="1" showErrorMessage="1" sqref="F399:N399" xr:uid="{00000000-0002-0000-0B00-000007000000}">
      <formula1>$Q$400:$Q$402</formula1>
    </dataValidation>
    <dataValidation type="list" allowBlank="1" showInputMessage="1" showErrorMessage="1" sqref="F406 F419:K419" xr:uid="{00000000-0002-0000-0B00-000008000000}">
      <formula1>$Q$407:$Q$408</formula1>
    </dataValidation>
    <dataValidation type="list" allowBlank="1" showInputMessage="1" showErrorMessage="1" sqref="G406:N406" xr:uid="{00000000-0002-0000-0B00-000009000000}">
      <formula1>$Q$407:$Q$409</formula1>
    </dataValidation>
    <dataValidation type="list" allowBlank="1" showInputMessage="1" showErrorMessage="1" sqref="L419:N419" xr:uid="{00000000-0002-0000-0B00-00000A000000}">
      <formula1>$Q$420:$Q$421</formula1>
    </dataValidation>
    <dataValidation type="list" allowBlank="1" showInputMessage="1" showErrorMessage="1" sqref="F121:N121" xr:uid="{00000000-0002-0000-0B00-00000B000000}">
      <formula1>$Q$122:$Q$124</formula1>
    </dataValidation>
  </dataValidations>
  <pageMargins left="0.7" right="0.7" top="0.75" bottom="0.75" header="0.3" footer="0.3"/>
  <pageSetup paperSize="9" orientation="portrait" r:id="rId1"/>
  <headerFooter>
    <oddFooter>&amp;LPág &amp;P de 11 - versión 25/10/2021</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I32"/>
  <sheetViews>
    <sheetView workbookViewId="0">
      <selection activeCell="G18" sqref="G18"/>
    </sheetView>
  </sheetViews>
  <sheetFormatPr baseColWidth="10" defaultColWidth="9.1796875" defaultRowHeight="14.5" x14ac:dyDescent="0.35"/>
  <cols>
    <col min="1" max="1" width="3.54296875" customWidth="1"/>
    <col min="2" max="2" width="22" customWidth="1"/>
  </cols>
  <sheetData>
    <row r="1" spans="2:6" ht="15" thickBot="1" x14ac:dyDescent="0.4"/>
    <row r="2" spans="2:6" ht="15" thickBot="1" x14ac:dyDescent="0.4">
      <c r="B2" s="6" t="s">
        <v>54</v>
      </c>
      <c r="C2" s="6"/>
      <c r="D2" s="6"/>
      <c r="E2" s="6"/>
      <c r="F2" s="277" t="s">
        <v>55</v>
      </c>
    </row>
    <row r="3" spans="2:6" x14ac:dyDescent="0.35">
      <c r="B3" s="6" t="s">
        <v>56</v>
      </c>
      <c r="C3" s="279" t="s">
        <v>55</v>
      </c>
      <c r="D3" s="6"/>
      <c r="E3" s="6"/>
      <c r="F3" s="278"/>
    </row>
    <row r="5" spans="2:6" s="33" customFormat="1" x14ac:dyDescent="0.35">
      <c r="B5" s="32" t="s">
        <v>57</v>
      </c>
    </row>
    <row r="6" spans="2:6" x14ac:dyDescent="0.35">
      <c r="B6" s="1"/>
      <c r="C6" t="s">
        <v>58</v>
      </c>
    </row>
    <row r="7" spans="2:6" x14ac:dyDescent="0.35">
      <c r="B7" s="3" t="s">
        <v>59</v>
      </c>
      <c r="C7" s="52"/>
    </row>
    <row r="8" spans="2:6" x14ac:dyDescent="0.35">
      <c r="B8" s="3" t="s">
        <v>60</v>
      </c>
      <c r="C8" s="52"/>
    </row>
    <row r="9" spans="2:6" x14ac:dyDescent="0.35">
      <c r="B9" s="3" t="s">
        <v>61</v>
      </c>
      <c r="C9" s="52"/>
    </row>
    <row r="10" spans="2:6" x14ac:dyDescent="0.35">
      <c r="B10" s="3" t="s">
        <v>62</v>
      </c>
      <c r="C10" s="52"/>
    </row>
    <row r="11" spans="2:6" x14ac:dyDescent="0.35">
      <c r="B11" s="3" t="s">
        <v>63</v>
      </c>
      <c r="C11" s="52"/>
    </row>
    <row r="12" spans="2:6" x14ac:dyDescent="0.35">
      <c r="B12" s="3" t="s">
        <v>64</v>
      </c>
      <c r="C12" s="52"/>
    </row>
    <row r="13" spans="2:6" x14ac:dyDescent="0.35">
      <c r="B13" s="3" t="s">
        <v>65</v>
      </c>
      <c r="C13" s="52"/>
    </row>
    <row r="14" spans="2:6" x14ac:dyDescent="0.35">
      <c r="B14" s="3" t="s">
        <v>66</v>
      </c>
      <c r="C14" s="52"/>
    </row>
    <row r="15" spans="2:6" x14ac:dyDescent="0.35">
      <c r="B15" s="3" t="s">
        <v>67</v>
      </c>
      <c r="C15" s="52"/>
    </row>
    <row r="16" spans="2:6" x14ac:dyDescent="0.35">
      <c r="B16" s="3" t="s">
        <v>68</v>
      </c>
      <c r="C16" s="52"/>
    </row>
    <row r="17" spans="2:9" x14ac:dyDescent="0.35">
      <c r="B17" s="3" t="s">
        <v>69</v>
      </c>
      <c r="C17" s="52"/>
    </row>
    <row r="18" spans="2:9" x14ac:dyDescent="0.35">
      <c r="B18" s="3" t="s">
        <v>70</v>
      </c>
      <c r="C18" s="52"/>
    </row>
    <row r="19" spans="2:9" x14ac:dyDescent="0.35">
      <c r="B19" s="3" t="s">
        <v>71</v>
      </c>
      <c r="C19" s="52"/>
    </row>
    <row r="20" spans="2:9" x14ac:dyDescent="0.35">
      <c r="B20" s="3" t="s">
        <v>72</v>
      </c>
      <c r="C20" s="52"/>
    </row>
    <row r="21" spans="2:9" x14ac:dyDescent="0.35">
      <c r="B21" s="3" t="s">
        <v>73</v>
      </c>
      <c r="C21" s="52"/>
    </row>
    <row r="22" spans="2:9" x14ac:dyDescent="0.35">
      <c r="B22" s="3" t="s">
        <v>74</v>
      </c>
      <c r="C22" s="52"/>
    </row>
    <row r="23" spans="2:9" x14ac:dyDescent="0.35">
      <c r="B23" s="3" t="s">
        <v>75</v>
      </c>
      <c r="C23" s="52"/>
    </row>
    <row r="24" spans="2:9" x14ac:dyDescent="0.35">
      <c r="B24" s="3" t="s">
        <v>76</v>
      </c>
      <c r="C24" s="52"/>
    </row>
    <row r="25" spans="2:9" x14ac:dyDescent="0.35">
      <c r="B25" s="3" t="s">
        <v>77</v>
      </c>
      <c r="C25" s="52"/>
    </row>
    <row r="26" spans="2:9" x14ac:dyDescent="0.35">
      <c r="B26" s="3" t="s">
        <v>78</v>
      </c>
      <c r="C26" s="52"/>
    </row>
    <row r="27" spans="2:9" x14ac:dyDescent="0.35">
      <c r="B27" s="3" t="s">
        <v>79</v>
      </c>
      <c r="C27" s="52"/>
    </row>
    <row r="28" spans="2:9" x14ac:dyDescent="0.35">
      <c r="B28" s="3" t="s">
        <v>80</v>
      </c>
      <c r="C28" s="52"/>
    </row>
    <row r="29" spans="2:9" x14ac:dyDescent="0.35">
      <c r="B29" s="3" t="s">
        <v>81</v>
      </c>
      <c r="C29" s="52"/>
    </row>
    <row r="30" spans="2:9" ht="15" thickBot="1" x14ac:dyDescent="0.4">
      <c r="C30" s="40"/>
    </row>
    <row r="31" spans="2:9" ht="15" thickBot="1" x14ac:dyDescent="0.4">
      <c r="B31" s="1" t="s">
        <v>82</v>
      </c>
      <c r="C31" s="84"/>
      <c r="D31" s="6" t="s">
        <v>83</v>
      </c>
      <c r="E31" s="6"/>
      <c r="F31" s="6"/>
      <c r="G31" s="6"/>
      <c r="H31" s="6"/>
      <c r="I31" s="6"/>
    </row>
    <row r="32" spans="2:9" x14ac:dyDescent="0.35">
      <c r="B32" s="7"/>
      <c r="C32" s="2"/>
    </row>
  </sheetData>
  <sheetProtection algorithmName="SHA-512" hashValue="i0AdJVW8raoDyPxbHpmfgGMww11PW9V6lujwtdfVIdzGbTnlZLl3uJ1HXGZoak10Pf1OHibDpvl3lDR1W7hFdQ==" saltValue="l8zfaDQIuGyIOW1oaSFwpA==" spinCount="100000" sheet="1" objects="1" scenarios="1"/>
  <hyperlinks>
    <hyperlink ref="F2" r:id="rId1" xr:uid="{00000000-0004-0000-0100-000000000000}"/>
    <hyperlink ref="C3" r:id="rId2" xr:uid="{C60C0EFA-9FD7-442C-AABF-EF41097A6951}"/>
  </hyperlinks>
  <pageMargins left="0.7" right="0.7" top="0.75" bottom="0.75" header="0.3" footer="0.3"/>
  <pageSetup paperSize="9" orientation="portrait"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R61"/>
  <sheetViews>
    <sheetView workbookViewId="0">
      <selection activeCell="F22" sqref="F22"/>
    </sheetView>
  </sheetViews>
  <sheetFormatPr baseColWidth="10" defaultColWidth="9.1796875" defaultRowHeight="14.5" x14ac:dyDescent="0.35"/>
  <cols>
    <col min="1" max="1" width="3.54296875" style="40" customWidth="1"/>
    <col min="2" max="2" width="13" style="40" customWidth="1"/>
    <col min="3" max="3" width="9.1796875" style="40"/>
    <col min="4" max="5" width="9.81640625" style="40" customWidth="1"/>
    <col min="6" max="16384" width="9.1796875" style="40"/>
  </cols>
  <sheetData>
    <row r="2" spans="2:18" x14ac:dyDescent="0.35">
      <c r="B2" s="44" t="s">
        <v>821</v>
      </c>
      <c r="C2" s="44"/>
      <c r="D2" s="44"/>
      <c r="E2" s="44"/>
      <c r="F2" s="44"/>
      <c r="G2" s="44"/>
      <c r="H2" s="44"/>
      <c r="I2" s="44"/>
      <c r="J2" s="44"/>
      <c r="K2" s="44"/>
      <c r="L2" s="44"/>
      <c r="M2" s="44"/>
      <c r="N2" s="44"/>
      <c r="O2" s="44"/>
    </row>
    <row r="4" spans="2:18" s="78" customFormat="1" x14ac:dyDescent="0.35">
      <c r="B4" s="41" t="s">
        <v>84</v>
      </c>
      <c r="C4" s="41"/>
    </row>
    <row r="5" spans="2:18" x14ac:dyDescent="0.35">
      <c r="C5" s="40" t="s">
        <v>85</v>
      </c>
      <c r="D5" s="40" t="s">
        <v>86</v>
      </c>
      <c r="E5" s="40" t="s">
        <v>87</v>
      </c>
      <c r="F5" s="40" t="s">
        <v>88</v>
      </c>
      <c r="G5" s="40" t="s">
        <v>89</v>
      </c>
      <c r="H5" s="40" t="s">
        <v>90</v>
      </c>
      <c r="I5" s="40" t="s">
        <v>91</v>
      </c>
      <c r="J5" s="40" t="s">
        <v>92</v>
      </c>
      <c r="K5" s="40" t="s">
        <v>93</v>
      </c>
      <c r="L5" s="40" t="s">
        <v>94</v>
      </c>
      <c r="M5" s="40" t="s">
        <v>95</v>
      </c>
      <c r="N5" s="40" t="s">
        <v>96</v>
      </c>
      <c r="O5" s="40" t="s">
        <v>97</v>
      </c>
    </row>
    <row r="6" spans="2:18" x14ac:dyDescent="0.35">
      <c r="B6" s="40" t="s">
        <v>98</v>
      </c>
      <c r="C6" s="50"/>
      <c r="D6" s="50"/>
      <c r="E6" s="50"/>
      <c r="F6" s="50"/>
      <c r="G6" s="50"/>
      <c r="H6" s="50"/>
      <c r="I6" s="50"/>
      <c r="J6" s="50"/>
      <c r="K6" s="50"/>
      <c r="L6" s="50"/>
      <c r="M6" s="50"/>
      <c r="N6" s="50"/>
      <c r="O6" s="98">
        <f>SUM(C6:N6)</f>
        <v>0</v>
      </c>
      <c r="P6" s="99"/>
      <c r="Q6" s="98">
        <f>SUM(O6:O9)</f>
        <v>0</v>
      </c>
      <c r="R6" s="40" t="s">
        <v>99</v>
      </c>
    </row>
    <row r="7" spans="2:18" x14ac:dyDescent="0.35">
      <c r="B7" s="40" t="s">
        <v>100</v>
      </c>
      <c r="C7" s="50"/>
      <c r="D7" s="50"/>
      <c r="E7" s="50"/>
      <c r="F7" s="50"/>
      <c r="G7" s="50"/>
      <c r="H7" s="50"/>
      <c r="I7" s="50"/>
      <c r="J7" s="50"/>
      <c r="K7" s="50"/>
      <c r="L7" s="50"/>
      <c r="M7" s="50"/>
      <c r="N7" s="50"/>
      <c r="O7" s="98">
        <f>SUM(C7:N7)</f>
        <v>0</v>
      </c>
      <c r="P7" s="99"/>
      <c r="Q7" s="98">
        <v>48</v>
      </c>
      <c r="R7" s="40" t="s">
        <v>101</v>
      </c>
    </row>
    <row r="8" spans="2:18" x14ac:dyDescent="0.35">
      <c r="B8" s="40" t="s">
        <v>102</v>
      </c>
      <c r="C8" s="50"/>
      <c r="D8" s="50"/>
      <c r="E8" s="50"/>
      <c r="F8" s="50"/>
      <c r="G8" s="50"/>
      <c r="H8" s="50"/>
      <c r="I8" s="50"/>
      <c r="J8" s="50"/>
      <c r="K8" s="50"/>
      <c r="L8" s="50"/>
      <c r="M8" s="50"/>
      <c r="N8" s="50"/>
      <c r="O8" s="98">
        <f>SUM(C8:N8)</f>
        <v>0</v>
      </c>
      <c r="P8" s="99"/>
      <c r="Q8" s="99"/>
    </row>
    <row r="9" spans="2:18" x14ac:dyDescent="0.35">
      <c r="B9" s="40" t="s">
        <v>103</v>
      </c>
      <c r="C9" s="50"/>
      <c r="D9" s="50"/>
      <c r="E9" s="50"/>
      <c r="F9" s="50"/>
      <c r="G9" s="50"/>
      <c r="H9" s="50"/>
      <c r="I9" s="50"/>
      <c r="J9" s="50"/>
      <c r="K9" s="50"/>
      <c r="L9" s="50"/>
      <c r="M9" s="50"/>
      <c r="N9" s="50"/>
      <c r="O9" s="98">
        <f>SUM(C9:N9)</f>
        <v>0</v>
      </c>
      <c r="P9" s="100" t="s">
        <v>104</v>
      </c>
      <c r="Q9" s="101">
        <f>Q6/Q7</f>
        <v>0</v>
      </c>
      <c r="R9" s="48"/>
    </row>
    <row r="10" spans="2:18" ht="15" thickBot="1" x14ac:dyDescent="0.4"/>
    <row r="11" spans="2:18" x14ac:dyDescent="0.35">
      <c r="B11" s="109" t="s">
        <v>105</v>
      </c>
      <c r="C11" s="110"/>
      <c r="D11" s="102"/>
      <c r="E11" s="102"/>
      <c r="F11" s="102"/>
      <c r="G11" s="102"/>
      <c r="H11" s="102"/>
      <c r="I11" s="103"/>
    </row>
    <row r="12" spans="2:18" x14ac:dyDescent="0.35">
      <c r="B12" s="111" t="s">
        <v>106</v>
      </c>
      <c r="C12" s="112">
        <f>Q9</f>
        <v>0</v>
      </c>
      <c r="D12" s="104"/>
      <c r="E12" s="104"/>
      <c r="F12" s="105" t="s">
        <v>107</v>
      </c>
      <c r="G12" s="105">
        <v>0</v>
      </c>
      <c r="H12" s="105" t="s">
        <v>108</v>
      </c>
      <c r="I12" s="106">
        <v>-187.6819357043</v>
      </c>
    </row>
    <row r="13" spans="2:18" x14ac:dyDescent="0.35">
      <c r="B13" s="111" t="s">
        <v>109</v>
      </c>
      <c r="C13" s="104">
        <f>(100*C12)/20</f>
        <v>0</v>
      </c>
      <c r="D13" s="104"/>
      <c r="E13" s="104"/>
      <c r="F13" s="105" t="s">
        <v>110</v>
      </c>
      <c r="G13" s="105">
        <v>1.9659146505</v>
      </c>
      <c r="H13" s="105" t="s">
        <v>111</v>
      </c>
      <c r="I13" s="106">
        <v>10.0094261971</v>
      </c>
    </row>
    <row r="14" spans="2:18" x14ac:dyDescent="0.35">
      <c r="B14" s="111" t="s">
        <v>112</v>
      </c>
      <c r="C14" s="104" t="s">
        <v>113</v>
      </c>
      <c r="D14" s="225">
        <f>(G13*C13)+(G14*C13^2)+(G15*C13^3)</f>
        <v>0</v>
      </c>
      <c r="E14" s="104"/>
      <c r="F14" s="105" t="s">
        <v>114</v>
      </c>
      <c r="G14" s="105">
        <v>-1.9148032799999999E-2</v>
      </c>
      <c r="H14" s="105" t="s">
        <v>115</v>
      </c>
      <c r="I14" s="106">
        <v>-0.13405534080000001</v>
      </c>
    </row>
    <row r="15" spans="2:18" ht="15" thickBot="1" x14ac:dyDescent="0.4">
      <c r="B15" s="111"/>
      <c r="C15" s="104" t="s">
        <v>116</v>
      </c>
      <c r="D15" s="225">
        <f>MIN(100,(I12+(I13*C13)+(I14*C13^2)+(I15*C13^3)))</f>
        <v>-187.6819357043</v>
      </c>
      <c r="E15" s="104"/>
      <c r="F15" s="105" t="s">
        <v>117</v>
      </c>
      <c r="G15" s="105">
        <v>8.0115099999999995E-5</v>
      </c>
      <c r="H15" s="105" t="s">
        <v>118</v>
      </c>
      <c r="I15" s="106">
        <v>6.2729270000000002E-4</v>
      </c>
    </row>
    <row r="16" spans="2:18" ht="15" thickBot="1" x14ac:dyDescent="0.4">
      <c r="B16" s="139" t="s">
        <v>119</v>
      </c>
      <c r="C16" s="107"/>
      <c r="D16" s="229">
        <f>IF(C13&lt;70,D14,D15)</f>
        <v>0</v>
      </c>
      <c r="E16" s="107"/>
      <c r="F16" s="107"/>
      <c r="G16" s="107"/>
      <c r="H16" s="107"/>
      <c r="I16" s="108"/>
    </row>
    <row r="19" spans="2:14" s="78" customFormat="1" x14ac:dyDescent="0.35">
      <c r="B19" s="41" t="s">
        <v>120</v>
      </c>
      <c r="D19" s="41"/>
    </row>
    <row r="21" spans="2:14" x14ac:dyDescent="0.35">
      <c r="B21" s="40" t="s">
        <v>121</v>
      </c>
      <c r="C21" s="50"/>
      <c r="D21" s="50"/>
      <c r="E21" s="50"/>
      <c r="F21" s="50"/>
      <c r="G21" s="50"/>
      <c r="H21" s="50"/>
      <c r="I21" s="50"/>
      <c r="J21" s="48"/>
      <c r="L21" s="46"/>
      <c r="M21" s="46"/>
      <c r="N21" s="46"/>
    </row>
    <row r="22" spans="2:14" x14ac:dyDescent="0.35">
      <c r="B22" s="40" t="s">
        <v>122</v>
      </c>
      <c r="C22" s="50"/>
      <c r="D22" s="50"/>
      <c r="E22" s="50"/>
      <c r="F22" s="50"/>
      <c r="G22" s="50"/>
      <c r="H22" s="50"/>
      <c r="I22" s="50"/>
      <c r="J22" s="48"/>
    </row>
    <row r="23" spans="2:14" x14ac:dyDescent="0.35">
      <c r="B23" s="40" t="s">
        <v>123</v>
      </c>
      <c r="C23" s="50"/>
      <c r="D23" s="50"/>
      <c r="E23" s="50"/>
      <c r="F23" s="50"/>
      <c r="G23" s="50"/>
      <c r="H23" s="50"/>
      <c r="I23" s="50"/>
      <c r="J23" s="48"/>
    </row>
    <row r="24" spans="2:14" x14ac:dyDescent="0.35">
      <c r="I24" s="86" t="s">
        <v>104</v>
      </c>
      <c r="J24" s="87">
        <f>SUM(C21:I23)/21</f>
        <v>0</v>
      </c>
      <c r="K24" s="48"/>
      <c r="L24" s="88"/>
      <c r="M24" s="48"/>
      <c r="N24" s="48"/>
    </row>
    <row r="25" spans="2:14" ht="15" thickBot="1" x14ac:dyDescent="0.4">
      <c r="C25" s="48"/>
      <c r="I25" s="89"/>
    </row>
    <row r="26" spans="2:14" x14ac:dyDescent="0.35">
      <c r="B26" s="109" t="s">
        <v>124</v>
      </c>
      <c r="C26" s="110"/>
      <c r="D26" s="102"/>
      <c r="E26" s="102"/>
      <c r="F26" s="102"/>
      <c r="G26" s="102"/>
      <c r="H26" s="102"/>
      <c r="I26" s="103"/>
    </row>
    <row r="27" spans="2:14" x14ac:dyDescent="0.35">
      <c r="B27" s="111" t="s">
        <v>106</v>
      </c>
      <c r="C27" s="112">
        <f>J24</f>
        <v>0</v>
      </c>
      <c r="D27" s="104"/>
      <c r="E27" s="104"/>
      <c r="F27" s="105" t="s">
        <v>107</v>
      </c>
      <c r="G27" s="105">
        <v>0</v>
      </c>
      <c r="H27" s="105" t="s">
        <v>108</v>
      </c>
      <c r="I27" s="106">
        <v>135.2892601467</v>
      </c>
    </row>
    <row r="28" spans="2:14" x14ac:dyDescent="0.35">
      <c r="B28" s="111" t="s">
        <v>109</v>
      </c>
      <c r="C28" s="104">
        <f>100*(150-C27)/150</f>
        <v>100</v>
      </c>
      <c r="D28" s="104"/>
      <c r="E28" s="104"/>
      <c r="F28" s="105" t="s">
        <v>110</v>
      </c>
      <c r="G28" s="105">
        <v>1.0631400519</v>
      </c>
      <c r="H28" s="105" t="s">
        <v>111</v>
      </c>
      <c r="I28" s="106">
        <v>-4.7349710998000001</v>
      </c>
    </row>
    <row r="29" spans="2:14" x14ac:dyDescent="0.35">
      <c r="B29" s="111" t="s">
        <v>112</v>
      </c>
      <c r="C29" s="104" t="s">
        <v>113</v>
      </c>
      <c r="D29" s="225">
        <f>MAX(0,((G28*C28)+(G29*C28^2)+(G30*C28^3)))</f>
        <v>110.64954319</v>
      </c>
      <c r="E29" s="104"/>
      <c r="F29" s="105" t="s">
        <v>114</v>
      </c>
      <c r="G29" s="105">
        <v>-2.5548862000000002E-3</v>
      </c>
      <c r="H29" s="105" t="s">
        <v>115</v>
      </c>
      <c r="I29" s="106">
        <v>8.0275273100000002E-2</v>
      </c>
    </row>
    <row r="30" spans="2:14" ht="15" thickBot="1" x14ac:dyDescent="0.4">
      <c r="B30" s="111"/>
      <c r="C30" s="104" t="s">
        <v>116</v>
      </c>
      <c r="D30" s="225">
        <f>MIN(100,(I27+(I28*C28)+(I29*C28^2)+(I30*C28^3)))</f>
        <v>99.999981166700081</v>
      </c>
      <c r="E30" s="104"/>
      <c r="F30" s="105" t="s">
        <v>117</v>
      </c>
      <c r="G30" s="105">
        <v>2.9884400000000001E-5</v>
      </c>
      <c r="H30" s="105" t="s">
        <v>118</v>
      </c>
      <c r="I30" s="106">
        <v>-3.6454489999999999E-4</v>
      </c>
    </row>
    <row r="31" spans="2:14" ht="15" thickBot="1" x14ac:dyDescent="0.4">
      <c r="B31" s="139" t="s">
        <v>119</v>
      </c>
      <c r="C31" s="107"/>
      <c r="D31" s="229">
        <f>IF(C28&lt;70,D29,D30)</f>
        <v>99.999981166700081</v>
      </c>
      <c r="E31" s="107"/>
      <c r="F31" s="107"/>
      <c r="G31" s="107"/>
      <c r="H31" s="107"/>
      <c r="I31" s="108"/>
    </row>
    <row r="32" spans="2:14" x14ac:dyDescent="0.35">
      <c r="C32" s="48"/>
    </row>
    <row r="33" spans="2:14" s="41" customFormat="1" x14ac:dyDescent="0.35">
      <c r="B33" s="90" t="s">
        <v>125</v>
      </c>
    </row>
    <row r="34" spans="2:14" x14ac:dyDescent="0.35">
      <c r="C34" s="48"/>
    </row>
    <row r="35" spans="2:14" ht="15" thickBot="1" x14ac:dyDescent="0.4">
      <c r="E35" s="40" t="s">
        <v>126</v>
      </c>
      <c r="F35" s="40" t="s">
        <v>127</v>
      </c>
      <c r="G35" s="40" t="s">
        <v>128</v>
      </c>
      <c r="I35" s="40" t="s">
        <v>129</v>
      </c>
    </row>
    <row r="36" spans="2:14" ht="15" thickBot="1" x14ac:dyDescent="0.4">
      <c r="B36" s="40" t="s">
        <v>130</v>
      </c>
      <c r="E36" s="50">
        <v>0</v>
      </c>
      <c r="F36" s="50">
        <v>0</v>
      </c>
      <c r="G36" s="50">
        <v>0</v>
      </c>
      <c r="I36" s="43"/>
    </row>
    <row r="37" spans="2:14" ht="15" thickBot="1" x14ac:dyDescent="0.4">
      <c r="B37" s="40" t="s">
        <v>131</v>
      </c>
      <c r="E37" s="50">
        <v>0</v>
      </c>
      <c r="F37" s="50">
        <v>0</v>
      </c>
      <c r="G37" s="50">
        <v>0</v>
      </c>
      <c r="I37" s="43"/>
    </row>
    <row r="38" spans="2:14" ht="15" thickBot="1" x14ac:dyDescent="0.4">
      <c r="E38" s="91"/>
      <c r="F38" s="91"/>
      <c r="G38" s="91"/>
      <c r="I38" s="89"/>
    </row>
    <row r="39" spans="2:14" ht="15" thickBot="1" x14ac:dyDescent="0.4">
      <c r="B39" s="92" t="s">
        <v>119</v>
      </c>
      <c r="C39" s="93"/>
      <c r="D39" s="70"/>
    </row>
    <row r="41" spans="2:14" x14ac:dyDescent="0.35">
      <c r="B41" s="44" t="s">
        <v>132</v>
      </c>
      <c r="C41" s="44"/>
      <c r="D41" s="44"/>
      <c r="E41" s="44"/>
      <c r="F41" s="44"/>
      <c r="G41" s="44"/>
      <c r="H41" s="46"/>
      <c r="I41" s="46"/>
      <c r="J41" s="46"/>
    </row>
    <row r="42" spans="2:14" ht="15" thickBot="1" x14ac:dyDescent="0.4">
      <c r="D42" s="46"/>
      <c r="E42" s="46"/>
      <c r="F42" s="46"/>
      <c r="G42" s="46"/>
      <c r="H42" s="46"/>
      <c r="I42" s="46"/>
      <c r="J42" s="46"/>
      <c r="N42" s="91"/>
    </row>
    <row r="43" spans="2:14" x14ac:dyDescent="0.35">
      <c r="B43" s="114">
        <v>100</v>
      </c>
      <c r="C43" s="102" t="s">
        <v>133</v>
      </c>
      <c r="D43" s="102"/>
      <c r="E43" s="103"/>
      <c r="F43" s="115" t="s">
        <v>134</v>
      </c>
      <c r="G43" s="115"/>
      <c r="H43" s="46"/>
      <c r="I43" s="46"/>
      <c r="J43" s="46"/>
      <c r="N43" s="91"/>
    </row>
    <row r="44" spans="2:14" x14ac:dyDescent="0.35">
      <c r="B44" s="116">
        <v>69</v>
      </c>
      <c r="C44" s="104" t="s">
        <v>135</v>
      </c>
      <c r="D44" s="104"/>
      <c r="E44" s="117"/>
      <c r="F44" s="115" t="s">
        <v>136</v>
      </c>
      <c r="G44" s="99"/>
      <c r="N44" s="91"/>
    </row>
    <row r="45" spans="2:14" x14ac:dyDescent="0.35">
      <c r="B45" s="116">
        <v>39</v>
      </c>
      <c r="C45" s="104" t="s">
        <v>137</v>
      </c>
      <c r="D45" s="104"/>
      <c r="E45" s="117"/>
      <c r="F45" s="115" t="s">
        <v>138</v>
      </c>
      <c r="G45" s="99"/>
      <c r="N45" s="91"/>
    </row>
    <row r="46" spans="2:14" x14ac:dyDescent="0.35">
      <c r="B46" s="116">
        <v>29</v>
      </c>
      <c r="C46" s="104" t="s">
        <v>139</v>
      </c>
      <c r="D46" s="104"/>
      <c r="E46" s="117"/>
      <c r="F46" s="115" t="s">
        <v>140</v>
      </c>
      <c r="G46" s="99"/>
      <c r="N46" s="91"/>
    </row>
    <row r="47" spans="2:14" ht="15" thickBot="1" x14ac:dyDescent="0.4">
      <c r="B47" s="118">
        <v>19</v>
      </c>
      <c r="C47" s="107" t="s">
        <v>141</v>
      </c>
      <c r="D47" s="107"/>
      <c r="E47" s="108"/>
      <c r="F47" s="115" t="s">
        <v>142</v>
      </c>
      <c r="G47" s="99"/>
      <c r="N47" s="91"/>
    </row>
    <row r="50" spans="2:12" s="41" customFormat="1" x14ac:dyDescent="0.35">
      <c r="B50" s="41" t="s">
        <v>143</v>
      </c>
    </row>
    <row r="52" spans="2:12" x14ac:dyDescent="0.35">
      <c r="C52" s="40" t="s">
        <v>144</v>
      </c>
    </row>
    <row r="53" spans="2:12" x14ac:dyDescent="0.35">
      <c r="B53" s="50" t="s">
        <v>145</v>
      </c>
      <c r="C53" s="50"/>
      <c r="E53" s="44" t="s">
        <v>146</v>
      </c>
      <c r="F53" s="44"/>
      <c r="G53" s="44"/>
      <c r="H53" s="44"/>
      <c r="I53" s="44"/>
      <c r="J53" s="44"/>
    </row>
    <row r="54" spans="2:12" x14ac:dyDescent="0.35">
      <c r="B54" s="50" t="s">
        <v>147</v>
      </c>
      <c r="C54" s="50"/>
    </row>
    <row r="55" spans="2:12" ht="15" thickBot="1" x14ac:dyDescent="0.4">
      <c r="B55" s="50" t="s">
        <v>148</v>
      </c>
      <c r="C55" s="50"/>
    </row>
    <row r="56" spans="2:12" ht="15" thickBot="1" x14ac:dyDescent="0.4">
      <c r="B56" s="99"/>
      <c r="C56" s="119"/>
      <c r="D56" s="99"/>
      <c r="E56" s="99"/>
      <c r="F56" s="120"/>
      <c r="G56" s="110"/>
      <c r="H56" s="121" t="s">
        <v>119</v>
      </c>
      <c r="I56" s="110"/>
      <c r="J56" s="226">
        <f>(D57*F57+D58*F58+D59*F59+D60*F60+D61*F61)/3</f>
        <v>0</v>
      </c>
      <c r="K56" s="110"/>
      <c r="L56" s="122"/>
    </row>
    <row r="57" spans="2:12" x14ac:dyDescent="0.35">
      <c r="B57" s="99" t="s">
        <v>149</v>
      </c>
      <c r="C57" s="99"/>
      <c r="D57" s="123">
        <f>COUNTIF($C$53:$C$55,"0")</f>
        <v>0</v>
      </c>
      <c r="E57" s="99"/>
      <c r="F57" s="116">
        <v>100</v>
      </c>
      <c r="G57" s="104" t="s">
        <v>150</v>
      </c>
      <c r="H57" s="104"/>
      <c r="I57" s="104"/>
      <c r="J57" s="104"/>
      <c r="K57" s="104"/>
      <c r="L57" s="117"/>
    </row>
    <row r="58" spans="2:12" x14ac:dyDescent="0.35">
      <c r="B58" s="99" t="s">
        <v>151</v>
      </c>
      <c r="C58" s="99"/>
      <c r="D58" s="123">
        <f>COUNTIF($C$53:$C$55,"1")</f>
        <v>0</v>
      </c>
      <c r="E58" s="99"/>
      <c r="F58" s="116">
        <v>78</v>
      </c>
      <c r="G58" s="104" t="s">
        <v>152</v>
      </c>
      <c r="H58" s="104"/>
      <c r="I58" s="104"/>
      <c r="J58" s="104"/>
      <c r="K58" s="104"/>
      <c r="L58" s="117"/>
    </row>
    <row r="59" spans="2:12" x14ac:dyDescent="0.35">
      <c r="B59" s="99" t="s">
        <v>153</v>
      </c>
      <c r="C59" s="99"/>
      <c r="D59" s="123">
        <f>COUNTIF($C$53:$C$55,"2")</f>
        <v>0</v>
      </c>
      <c r="E59" s="99"/>
      <c r="F59" s="116">
        <v>53</v>
      </c>
      <c r="G59" s="104" t="s">
        <v>154</v>
      </c>
      <c r="H59" s="104"/>
      <c r="I59" s="104"/>
      <c r="J59" s="104"/>
      <c r="K59" s="104"/>
      <c r="L59" s="117"/>
    </row>
    <row r="60" spans="2:12" x14ac:dyDescent="0.35">
      <c r="B60" s="99" t="s">
        <v>155</v>
      </c>
      <c r="C60" s="99"/>
      <c r="D60" s="123">
        <f>COUNTIF($C$53:$C$55,"3")</f>
        <v>0</v>
      </c>
      <c r="E60" s="99"/>
      <c r="F60" s="116">
        <v>20</v>
      </c>
      <c r="G60" s="104" t="s">
        <v>156</v>
      </c>
      <c r="H60" s="104"/>
      <c r="I60" s="104"/>
      <c r="J60" s="104"/>
      <c r="K60" s="104"/>
      <c r="L60" s="117"/>
    </row>
    <row r="61" spans="2:12" ht="15" thickBot="1" x14ac:dyDescent="0.4">
      <c r="B61" s="99" t="s">
        <v>157</v>
      </c>
      <c r="C61" s="99"/>
      <c r="D61" s="123">
        <f>COUNTIF($C$53:$C$55,"4")</f>
        <v>0</v>
      </c>
      <c r="E61" s="99"/>
      <c r="F61" s="118">
        <v>0</v>
      </c>
      <c r="G61" s="124" t="s">
        <v>158</v>
      </c>
      <c r="H61" s="107"/>
      <c r="I61" s="107"/>
      <c r="J61" s="107"/>
      <c r="K61" s="107"/>
      <c r="L61" s="108"/>
    </row>
  </sheetData>
  <sheetProtection algorithmName="SHA-512" hashValue="sseMjCrXxAenJJdS/0P4++/3V9nrTcAA27BQ4XuG/tjIkiqiOyvb1cV+cemtA2nlnozdr6sfnWpgskjNrh3jUQ==" saltValue="+KphWgpoI4WgTKbAWioMUQ==" spinCount="100000" sheet="1" objects="1" scenarios="1"/>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Q76"/>
  <sheetViews>
    <sheetView workbookViewId="0">
      <selection activeCell="A3" sqref="A3"/>
    </sheetView>
  </sheetViews>
  <sheetFormatPr baseColWidth="10" defaultColWidth="9.1796875" defaultRowHeight="14.5" x14ac:dyDescent="0.35"/>
  <cols>
    <col min="1" max="1" width="4.1796875" style="40" customWidth="1"/>
    <col min="2" max="2" width="21.81640625" style="40" customWidth="1"/>
    <col min="3" max="3" width="11" style="40" customWidth="1"/>
    <col min="4" max="5" width="9.7265625" style="40" customWidth="1"/>
    <col min="6" max="7" width="9.1796875" style="40"/>
    <col min="8" max="8" width="11" style="40" customWidth="1"/>
    <col min="9" max="10" width="9.1796875" style="40"/>
    <col min="11" max="11" width="10.81640625" style="40" customWidth="1"/>
    <col min="12" max="12" width="12" style="40" bestFit="1" customWidth="1"/>
    <col min="13" max="15" width="9.26953125" style="40" customWidth="1"/>
    <col min="16" max="16" width="9.1796875" style="40"/>
    <col min="17" max="17" width="9.26953125" style="40" bestFit="1" customWidth="1"/>
    <col min="18" max="16384" width="9.1796875" style="40"/>
  </cols>
  <sheetData>
    <row r="2" spans="1:13" x14ac:dyDescent="0.35">
      <c r="A2" s="44" t="s">
        <v>822</v>
      </c>
      <c r="B2" s="44"/>
      <c r="C2" s="44"/>
      <c r="D2" s="44"/>
      <c r="E2" s="44"/>
      <c r="F2" s="44"/>
      <c r="G2" s="44"/>
      <c r="H2" s="44"/>
      <c r="I2" s="44"/>
      <c r="J2" s="44"/>
      <c r="K2" s="44"/>
      <c r="L2" s="44"/>
      <c r="M2" s="44"/>
    </row>
    <row r="3" spans="1:13" x14ac:dyDescent="0.35">
      <c r="A3" s="44" t="s">
        <v>159</v>
      </c>
      <c r="B3" s="44"/>
      <c r="C3" s="44"/>
      <c r="D3" s="44"/>
      <c r="E3" s="44"/>
      <c r="F3" s="44"/>
      <c r="G3" s="44"/>
      <c r="H3" s="44"/>
      <c r="I3" s="44"/>
      <c r="J3" s="44"/>
      <c r="K3" s="44"/>
      <c r="L3" s="44"/>
      <c r="M3" s="44"/>
    </row>
    <row r="5" spans="1:13" x14ac:dyDescent="0.35">
      <c r="C5" s="125" t="s">
        <v>160</v>
      </c>
      <c r="D5" s="125" t="s">
        <v>161</v>
      </c>
      <c r="E5" s="125" t="s">
        <v>162</v>
      </c>
      <c r="F5" s="67" t="s">
        <v>163</v>
      </c>
      <c r="H5" s="67" t="s">
        <v>164</v>
      </c>
    </row>
    <row r="6" spans="1:13" ht="15" thickBot="1" x14ac:dyDescent="0.4">
      <c r="B6" s="40" t="s">
        <v>165</v>
      </c>
      <c r="C6" s="50"/>
      <c r="D6" s="50"/>
      <c r="E6" s="50"/>
      <c r="F6" s="134">
        <f>SUM(C6:E6)</f>
        <v>0</v>
      </c>
      <c r="H6" s="40" t="s">
        <v>166</v>
      </c>
    </row>
    <row r="7" spans="1:13" ht="15" thickBot="1" x14ac:dyDescent="0.4">
      <c r="B7" s="40" t="s">
        <v>167</v>
      </c>
      <c r="C7" s="50"/>
      <c r="D7" s="50"/>
      <c r="E7" s="50"/>
      <c r="F7" s="134">
        <f>SUM(C7:E7)</f>
        <v>0</v>
      </c>
      <c r="H7" s="127" t="s">
        <v>168</v>
      </c>
      <c r="I7" s="93"/>
    </row>
    <row r="8" spans="1:13" ht="15" thickBot="1" x14ac:dyDescent="0.4">
      <c r="B8" s="40" t="s">
        <v>169</v>
      </c>
      <c r="C8" s="50"/>
      <c r="D8" s="50"/>
      <c r="E8" s="50"/>
      <c r="F8" s="134">
        <f>SUM(C8:E8)</f>
        <v>0</v>
      </c>
    </row>
    <row r="9" spans="1:13" x14ac:dyDescent="0.35">
      <c r="F9" s="135">
        <f>SUM(F6:F8)</f>
        <v>0</v>
      </c>
      <c r="H9" s="109" t="s">
        <v>52</v>
      </c>
      <c r="I9" s="121" t="s">
        <v>170</v>
      </c>
      <c r="J9" s="122"/>
    </row>
    <row r="10" spans="1:13" x14ac:dyDescent="0.35">
      <c r="B10" s="40" t="s">
        <v>171</v>
      </c>
      <c r="C10" s="50"/>
      <c r="D10" s="50"/>
      <c r="E10" s="50"/>
      <c r="F10" s="134">
        <f>SUM(C10:E10)</f>
        <v>0</v>
      </c>
      <c r="H10" s="116">
        <v>0</v>
      </c>
      <c r="I10" s="104" t="s">
        <v>172</v>
      </c>
      <c r="J10" s="117"/>
    </row>
    <row r="11" spans="1:13" x14ac:dyDescent="0.35">
      <c r="B11" s="40" t="s">
        <v>173</v>
      </c>
      <c r="C11" s="50"/>
      <c r="D11" s="50"/>
      <c r="E11" s="50"/>
      <c r="F11" s="134">
        <f>SUM(C11:E11)</f>
        <v>0</v>
      </c>
      <c r="H11" s="116">
        <v>20</v>
      </c>
      <c r="I11" s="104" t="s">
        <v>174</v>
      </c>
      <c r="J11" s="117"/>
    </row>
    <row r="12" spans="1:13" x14ac:dyDescent="0.35">
      <c r="B12" s="40" t="s">
        <v>175</v>
      </c>
      <c r="C12" s="50"/>
      <c r="D12" s="50"/>
      <c r="E12" s="50"/>
      <c r="F12" s="134">
        <f>SUM(C12:E12)</f>
        <v>0</v>
      </c>
      <c r="H12" s="116">
        <v>40</v>
      </c>
      <c r="I12" s="104" t="s">
        <v>176</v>
      </c>
      <c r="J12" s="117"/>
    </row>
    <row r="13" spans="1:13" x14ac:dyDescent="0.35">
      <c r="F13" s="135">
        <f>SUM(F10:F12)</f>
        <v>0</v>
      </c>
      <c r="H13" s="116">
        <v>55</v>
      </c>
      <c r="I13" s="104" t="s">
        <v>177</v>
      </c>
      <c r="J13" s="117"/>
    </row>
    <row r="14" spans="1:13" x14ac:dyDescent="0.35">
      <c r="B14" s="40" t="s">
        <v>178</v>
      </c>
      <c r="C14" s="50"/>
      <c r="D14" s="50"/>
      <c r="E14" s="50"/>
      <c r="F14" s="134">
        <f>SUM(C14:E14)</f>
        <v>0</v>
      </c>
      <c r="H14" s="116">
        <v>60</v>
      </c>
      <c r="I14" s="104" t="s">
        <v>179</v>
      </c>
      <c r="J14" s="117"/>
    </row>
    <row r="15" spans="1:13" x14ac:dyDescent="0.35">
      <c r="B15" s="40" t="s">
        <v>180</v>
      </c>
      <c r="C15" s="50"/>
      <c r="D15" s="50"/>
      <c r="E15" s="50"/>
      <c r="F15" s="134">
        <f>SUM(C15:E15)</f>
        <v>0</v>
      </c>
      <c r="H15" s="116">
        <v>80</v>
      </c>
      <c r="I15" s="104" t="s">
        <v>181</v>
      </c>
      <c r="J15" s="117"/>
    </row>
    <row r="16" spans="1:13" ht="15" thickBot="1" x14ac:dyDescent="0.4">
      <c r="B16" s="40" t="s">
        <v>182</v>
      </c>
      <c r="C16" s="50"/>
      <c r="D16" s="50"/>
      <c r="E16" s="50"/>
      <c r="F16" s="134">
        <f>SUM(C16:E16)</f>
        <v>0</v>
      </c>
      <c r="H16" s="136">
        <v>100</v>
      </c>
      <c r="I16" s="137" t="s">
        <v>183</v>
      </c>
      <c r="J16" s="108"/>
    </row>
    <row r="17" spans="2:17" ht="15" thickBot="1" x14ac:dyDescent="0.4">
      <c r="F17" s="135">
        <f>SUM(F14:F16)</f>
        <v>0</v>
      </c>
    </row>
    <row r="18" spans="2:17" ht="15" thickBot="1" x14ac:dyDescent="0.4">
      <c r="B18" s="40" t="s">
        <v>184</v>
      </c>
      <c r="C18" s="50"/>
      <c r="D18" s="50"/>
      <c r="E18" s="50"/>
      <c r="F18" s="134">
        <f>SUM(C18:E18)</f>
        <v>0</v>
      </c>
      <c r="H18" s="109" t="s">
        <v>185</v>
      </c>
      <c r="I18" s="110"/>
      <c r="J18" s="110"/>
      <c r="K18" s="230" t="s">
        <v>186</v>
      </c>
      <c r="L18" s="226">
        <f>IF(I21&lt;75,J22,J23)</f>
        <v>100.0000251913998</v>
      </c>
      <c r="M18" s="102"/>
      <c r="N18" s="102"/>
      <c r="O18" s="103"/>
      <c r="P18" s="99"/>
      <c r="Q18" s="99"/>
    </row>
    <row r="19" spans="2:17" x14ac:dyDescent="0.35">
      <c r="B19" s="40" t="s">
        <v>187</v>
      </c>
      <c r="C19" s="50"/>
      <c r="D19" s="50"/>
      <c r="E19" s="50"/>
      <c r="F19" s="134">
        <f>SUM(C19:E19)</f>
        <v>0</v>
      </c>
      <c r="H19" s="138" t="s">
        <v>188</v>
      </c>
      <c r="I19" s="104">
        <f>F11</f>
        <v>0</v>
      </c>
      <c r="J19" s="104"/>
      <c r="K19" s="104"/>
      <c r="L19" s="104"/>
      <c r="M19" s="104"/>
      <c r="N19" s="104"/>
      <c r="O19" s="117"/>
      <c r="P19" s="99"/>
      <c r="Q19" s="99"/>
    </row>
    <row r="20" spans="2:17" x14ac:dyDescent="0.35">
      <c r="B20" s="40" t="s">
        <v>189</v>
      </c>
      <c r="C20" s="50"/>
      <c r="D20" s="50"/>
      <c r="E20" s="50"/>
      <c r="F20" s="134">
        <f>SUM(C20:E20)</f>
        <v>0</v>
      </c>
      <c r="H20" s="111" t="s">
        <v>190</v>
      </c>
      <c r="I20" s="104">
        <f>F12</f>
        <v>0</v>
      </c>
      <c r="J20" s="104"/>
      <c r="K20" s="104"/>
      <c r="L20" s="105" t="s">
        <v>107</v>
      </c>
      <c r="M20" s="105">
        <v>0</v>
      </c>
      <c r="N20" s="105" t="s">
        <v>108</v>
      </c>
      <c r="O20" s="106">
        <v>-534.00305770859995</v>
      </c>
      <c r="P20" s="99"/>
      <c r="Q20" s="99"/>
    </row>
    <row r="21" spans="2:17" x14ac:dyDescent="0.35">
      <c r="F21" s="135">
        <f>SUM(F18:F20)</f>
        <v>0</v>
      </c>
      <c r="H21" s="111" t="s">
        <v>109</v>
      </c>
      <c r="I21" s="104">
        <f>100-(((3*I19)+(5*I20))/5)</f>
        <v>100</v>
      </c>
      <c r="J21" s="104"/>
      <c r="K21" s="104"/>
      <c r="L21" s="105" t="s">
        <v>110</v>
      </c>
      <c r="M21" s="105">
        <v>0.19712014380000001</v>
      </c>
      <c r="N21" s="105" t="s">
        <v>111</v>
      </c>
      <c r="O21" s="106">
        <v>21.558417048999999</v>
      </c>
      <c r="P21" s="99"/>
      <c r="Q21" s="99"/>
    </row>
    <row r="22" spans="2:17" x14ac:dyDescent="0.35">
      <c r="B22" s="40" t="s">
        <v>191</v>
      </c>
      <c r="C22" s="50"/>
      <c r="D22" s="50"/>
      <c r="E22" s="50"/>
      <c r="F22" s="134">
        <f>SUM(C22:E22)</f>
        <v>0</v>
      </c>
      <c r="H22" s="111" t="s">
        <v>112</v>
      </c>
      <c r="I22" s="104" t="s">
        <v>192</v>
      </c>
      <c r="J22" s="113">
        <f>(M21*I21)+(M22*I21^2)+(M23*I21^3)</f>
        <v>80.16261738</v>
      </c>
      <c r="K22" s="104"/>
      <c r="L22" s="105" t="s">
        <v>114</v>
      </c>
      <c r="M22" s="105">
        <v>-2.6247697000000001E-3</v>
      </c>
      <c r="N22" s="105" t="s">
        <v>115</v>
      </c>
      <c r="O22" s="106">
        <v>-0.28746812220000001</v>
      </c>
      <c r="P22" s="99"/>
      <c r="Q22" s="99"/>
    </row>
    <row r="23" spans="2:17" ht="15" thickBot="1" x14ac:dyDescent="0.4">
      <c r="B23" s="40" t="s">
        <v>193</v>
      </c>
      <c r="C23" s="50"/>
      <c r="D23" s="50"/>
      <c r="E23" s="50"/>
      <c r="F23" s="134">
        <f>SUM(C23:E23)</f>
        <v>0</v>
      </c>
      <c r="H23" s="139"/>
      <c r="I23" s="107" t="s">
        <v>194</v>
      </c>
      <c r="J23" s="140">
        <f>O20+(O21*I21)+(O22*I21^2)+(O23*I21^3)</f>
        <v>100.0000251913998</v>
      </c>
      <c r="K23" s="107"/>
      <c r="L23" s="141" t="s">
        <v>117</v>
      </c>
      <c r="M23" s="141">
        <v>8.6698299999999996E-5</v>
      </c>
      <c r="N23" s="141" t="s">
        <v>118</v>
      </c>
      <c r="O23" s="142">
        <v>1.3528425999999999E-3</v>
      </c>
      <c r="P23" s="99"/>
      <c r="Q23" s="99"/>
    </row>
    <row r="24" spans="2:17" ht="15" thickBot="1" x14ac:dyDescent="0.4">
      <c r="B24" s="40" t="s">
        <v>195</v>
      </c>
      <c r="C24" s="50"/>
      <c r="D24" s="50"/>
      <c r="E24" s="50"/>
      <c r="F24" s="134">
        <f>SUM(C24:E24)</f>
        <v>0</v>
      </c>
      <c r="H24" s="99"/>
      <c r="I24" s="99"/>
      <c r="J24" s="99"/>
      <c r="K24" s="99"/>
      <c r="L24" s="99"/>
      <c r="M24" s="99"/>
      <c r="N24" s="99"/>
      <c r="O24" s="99"/>
      <c r="P24" s="99"/>
      <c r="Q24" s="99"/>
    </row>
    <row r="25" spans="2:17" ht="15" thickBot="1" x14ac:dyDescent="0.4">
      <c r="F25" s="135">
        <f>SUM(F22:F24)</f>
        <v>0</v>
      </c>
      <c r="H25" s="109" t="s">
        <v>196</v>
      </c>
      <c r="I25" s="110"/>
      <c r="J25" s="110"/>
      <c r="K25" s="230" t="s">
        <v>186</v>
      </c>
      <c r="L25" s="226">
        <f>IF(I28&gt;95,J31,IF(I28&gt;72,J30,J29))</f>
        <v>100.00003769420164</v>
      </c>
      <c r="M25" s="102"/>
      <c r="N25" s="102"/>
      <c r="O25" s="102"/>
      <c r="P25" s="102"/>
      <c r="Q25" s="103"/>
    </row>
    <row r="26" spans="2:17" x14ac:dyDescent="0.35">
      <c r="B26" s="40" t="s">
        <v>197</v>
      </c>
      <c r="C26" s="50"/>
      <c r="D26" s="50"/>
      <c r="E26" s="50"/>
      <c r="F26" s="134">
        <f>SUM(C26:E26)</f>
        <v>0</v>
      </c>
      <c r="H26" s="138" t="s">
        <v>188</v>
      </c>
      <c r="I26" s="104">
        <f>F15</f>
        <v>0</v>
      </c>
      <c r="J26" s="104"/>
      <c r="K26" s="104"/>
      <c r="L26" s="104"/>
      <c r="M26" s="104"/>
      <c r="N26" s="104"/>
      <c r="O26" s="104"/>
      <c r="P26" s="104"/>
      <c r="Q26" s="117"/>
    </row>
    <row r="27" spans="2:17" x14ac:dyDescent="0.35">
      <c r="B27" s="40" t="s">
        <v>198</v>
      </c>
      <c r="C27" s="50"/>
      <c r="D27" s="50"/>
      <c r="E27" s="50"/>
      <c r="F27" s="134">
        <f>SUM(C27:E27)</f>
        <v>0</v>
      </c>
      <c r="H27" s="111" t="s">
        <v>190</v>
      </c>
      <c r="I27" s="104">
        <f>F16</f>
        <v>0</v>
      </c>
      <c r="J27" s="104"/>
      <c r="K27" s="104"/>
      <c r="L27" s="105" t="s">
        <v>107</v>
      </c>
      <c r="M27" s="105">
        <v>0</v>
      </c>
      <c r="N27" s="105" t="s">
        <v>108</v>
      </c>
      <c r="O27" s="105">
        <v>-1642.7309864806</v>
      </c>
      <c r="P27" s="105" t="s">
        <v>199</v>
      </c>
      <c r="Q27" s="106">
        <v>-3354.1612190858</v>
      </c>
    </row>
    <row r="28" spans="2:17" x14ac:dyDescent="0.35">
      <c r="B28" s="40" t="s">
        <v>200</v>
      </c>
      <c r="C28" s="50"/>
      <c r="D28" s="50"/>
      <c r="E28" s="50"/>
      <c r="F28" s="134">
        <f>SUM(C28:E28)</f>
        <v>0</v>
      </c>
      <c r="H28" s="111" t="s">
        <v>109</v>
      </c>
      <c r="I28" s="104">
        <f>100-(((1*I26)+(3*I27))/3)</f>
        <v>100</v>
      </c>
      <c r="J28" s="104"/>
      <c r="K28" s="104"/>
      <c r="L28" s="105" t="s">
        <v>110</v>
      </c>
      <c r="M28" s="105">
        <v>1.6786999999999999E-6</v>
      </c>
      <c r="N28" s="105" t="s">
        <v>111</v>
      </c>
      <c r="O28" s="105">
        <v>64.002507639000001</v>
      </c>
      <c r="P28" s="105" t="s">
        <v>201</v>
      </c>
      <c r="Q28" s="106">
        <v>118.0476737478</v>
      </c>
    </row>
    <row r="29" spans="2:17" x14ac:dyDescent="0.35">
      <c r="F29" s="135">
        <f>SUM(F26:F28)</f>
        <v>0</v>
      </c>
      <c r="H29" s="111" t="s">
        <v>112</v>
      </c>
      <c r="I29" s="104" t="s">
        <v>202</v>
      </c>
      <c r="J29" s="113">
        <f>(M28*I28)+(M29*I28^2)+(M30*I28^3)</f>
        <v>55.970253870000001</v>
      </c>
      <c r="K29" s="104"/>
      <c r="L29" s="105" t="s">
        <v>114</v>
      </c>
      <c r="M29" s="105">
        <v>-1.6841400000000001E-5</v>
      </c>
      <c r="N29" s="105" t="s">
        <v>115</v>
      </c>
      <c r="O29" s="105">
        <v>-0.83121821750000002</v>
      </c>
      <c r="P29" s="105" t="s">
        <v>203</v>
      </c>
      <c r="Q29" s="106">
        <v>-1.4001147117999999</v>
      </c>
    </row>
    <row r="30" spans="2:17" x14ac:dyDescent="0.35">
      <c r="B30" s="40" t="s">
        <v>204</v>
      </c>
      <c r="C30" s="50"/>
      <c r="D30" s="50"/>
      <c r="E30" s="50"/>
      <c r="F30" s="134">
        <f>SUM(C30:E30)</f>
        <v>0</v>
      </c>
      <c r="H30" s="111"/>
      <c r="I30" s="104" t="s">
        <v>205</v>
      </c>
      <c r="J30" s="113">
        <f>O27+(O28*I28)+(O29*I28^2)+(O30*I28^3)</f>
        <v>99.750502419400163</v>
      </c>
      <c r="K30" s="104"/>
      <c r="L30" s="105" t="s">
        <v>117</v>
      </c>
      <c r="M30" s="105">
        <v>5.6138499999999998E-5</v>
      </c>
      <c r="N30" s="105" t="s">
        <v>118</v>
      </c>
      <c r="O30" s="105">
        <v>3.6544129E-3</v>
      </c>
      <c r="P30" s="105" t="s">
        <v>206</v>
      </c>
      <c r="Q30" s="106">
        <v>5.6505410000000002E-3</v>
      </c>
    </row>
    <row r="31" spans="2:17" ht="15" thickBot="1" x14ac:dyDescent="0.4">
      <c r="B31" s="40" t="s">
        <v>207</v>
      </c>
      <c r="C31" s="50"/>
      <c r="D31" s="50"/>
      <c r="E31" s="50"/>
      <c r="F31" s="134">
        <f>SUM(C31:E31)</f>
        <v>0</v>
      </c>
      <c r="H31" s="139"/>
      <c r="I31" s="107" t="s">
        <v>208</v>
      </c>
      <c r="J31" s="140">
        <f>Q27+(Q28*I28)+(Q29*I28^2)+(Q30*I28^3)</f>
        <v>100.00003769420164</v>
      </c>
      <c r="K31" s="107"/>
      <c r="L31" s="107"/>
      <c r="M31" s="107"/>
      <c r="N31" s="107"/>
      <c r="O31" s="107"/>
      <c r="P31" s="107"/>
      <c r="Q31" s="108"/>
    </row>
    <row r="32" spans="2:17" ht="15" thickBot="1" x14ac:dyDescent="0.4">
      <c r="B32" s="40" t="s">
        <v>209</v>
      </c>
      <c r="C32" s="50"/>
      <c r="D32" s="50"/>
      <c r="E32" s="50"/>
      <c r="F32" s="134">
        <f>SUM(C32:E32)</f>
        <v>0</v>
      </c>
      <c r="H32" s="99"/>
      <c r="I32" s="99"/>
      <c r="J32" s="99"/>
      <c r="K32" s="99"/>
      <c r="L32" s="99"/>
      <c r="M32" s="99"/>
      <c r="N32" s="99"/>
      <c r="O32" s="99"/>
      <c r="P32" s="99"/>
      <c r="Q32" s="99"/>
    </row>
    <row r="33" spans="1:17" ht="15" thickBot="1" x14ac:dyDescent="0.4">
      <c r="F33" s="135">
        <f>SUM(F30:F32)</f>
        <v>0</v>
      </c>
      <c r="H33" s="109" t="s">
        <v>210</v>
      </c>
      <c r="I33" s="110"/>
      <c r="J33" s="110"/>
      <c r="K33" s="230" t="s">
        <v>186</v>
      </c>
      <c r="L33" s="226">
        <f>IF(I36&gt;95,J39,IF(I36&gt;72,J38,J37))</f>
        <v>100.00003769420164</v>
      </c>
      <c r="M33" s="102"/>
      <c r="N33" s="102"/>
      <c r="O33" s="102"/>
      <c r="P33" s="102"/>
      <c r="Q33" s="103"/>
    </row>
    <row r="34" spans="1:17" x14ac:dyDescent="0.35">
      <c r="B34" s="40" t="s">
        <v>211</v>
      </c>
      <c r="C34" s="50"/>
      <c r="D34" s="50"/>
      <c r="E34" s="50"/>
      <c r="F34" s="134">
        <f>SUM(C34:E34)</f>
        <v>0</v>
      </c>
      <c r="H34" s="138" t="s">
        <v>188</v>
      </c>
      <c r="I34" s="104">
        <f>F19</f>
        <v>0</v>
      </c>
      <c r="J34" s="104"/>
      <c r="K34" s="104"/>
      <c r="L34" s="104"/>
      <c r="M34" s="104"/>
      <c r="N34" s="104"/>
      <c r="O34" s="104"/>
      <c r="P34" s="104"/>
      <c r="Q34" s="117"/>
    </row>
    <row r="35" spans="1:17" x14ac:dyDescent="0.35">
      <c r="B35" s="40" t="s">
        <v>212</v>
      </c>
      <c r="C35" s="50"/>
      <c r="D35" s="50"/>
      <c r="E35" s="50"/>
      <c r="F35" s="134">
        <f>SUM(C35:E35)</f>
        <v>0</v>
      </c>
      <c r="H35" s="111" t="s">
        <v>190</v>
      </c>
      <c r="I35" s="104">
        <f>F20</f>
        <v>0</v>
      </c>
      <c r="J35" s="104"/>
      <c r="K35" s="104"/>
      <c r="L35" s="105" t="s">
        <v>107</v>
      </c>
      <c r="M35" s="105">
        <v>0</v>
      </c>
      <c r="N35" s="105" t="s">
        <v>108</v>
      </c>
      <c r="O35" s="105">
        <v>-1642.7309864806</v>
      </c>
      <c r="P35" s="105" t="s">
        <v>199</v>
      </c>
      <c r="Q35" s="106">
        <v>-3354.1612190858</v>
      </c>
    </row>
    <row r="36" spans="1:17" x14ac:dyDescent="0.35">
      <c r="B36" s="40" t="s">
        <v>213</v>
      </c>
      <c r="C36" s="50"/>
      <c r="D36" s="50"/>
      <c r="E36" s="50"/>
      <c r="F36" s="134">
        <f>SUM(C36:E36)</f>
        <v>0</v>
      </c>
      <c r="H36" s="111" t="s">
        <v>109</v>
      </c>
      <c r="I36" s="104">
        <f>100-(((1*I34)+(3*I35))/3)</f>
        <v>100</v>
      </c>
      <c r="J36" s="104"/>
      <c r="K36" s="104"/>
      <c r="L36" s="105" t="s">
        <v>110</v>
      </c>
      <c r="M36" s="105">
        <v>1.6786999999999999E-6</v>
      </c>
      <c r="N36" s="105" t="s">
        <v>111</v>
      </c>
      <c r="O36" s="105">
        <v>64.002507639000001</v>
      </c>
      <c r="P36" s="105" t="s">
        <v>201</v>
      </c>
      <c r="Q36" s="106">
        <v>118.0476737478</v>
      </c>
    </row>
    <row r="37" spans="1:17" x14ac:dyDescent="0.35">
      <c r="F37" s="135">
        <f>SUM(F34:F36)</f>
        <v>0</v>
      </c>
      <c r="H37" s="111" t="s">
        <v>112</v>
      </c>
      <c r="I37" s="104" t="s">
        <v>202</v>
      </c>
      <c r="J37" s="113">
        <f>(M36*I36)+(M37*I36^2)+(M38*I36^3)</f>
        <v>55.970253870000001</v>
      </c>
      <c r="K37" s="104"/>
      <c r="L37" s="105" t="s">
        <v>114</v>
      </c>
      <c r="M37" s="105">
        <v>-1.6841400000000001E-5</v>
      </c>
      <c r="N37" s="105" t="s">
        <v>115</v>
      </c>
      <c r="O37" s="105">
        <v>-0.83121821750000002</v>
      </c>
      <c r="P37" s="105" t="s">
        <v>203</v>
      </c>
      <c r="Q37" s="106">
        <v>-1.4001147117999999</v>
      </c>
    </row>
    <row r="38" spans="1:17" x14ac:dyDescent="0.35">
      <c r="G38" s="46"/>
      <c r="H38" s="111"/>
      <c r="I38" s="104" t="s">
        <v>205</v>
      </c>
      <c r="J38" s="113">
        <f>O35+(O36*I36)+(O37*I36^2)+(O38*I36^3)</f>
        <v>99.750502419400163</v>
      </c>
      <c r="K38" s="104"/>
      <c r="L38" s="105" t="s">
        <v>117</v>
      </c>
      <c r="M38" s="105">
        <v>5.6138499999999998E-5</v>
      </c>
      <c r="N38" s="105" t="s">
        <v>118</v>
      </c>
      <c r="O38" s="105">
        <v>3.6544129E-3</v>
      </c>
      <c r="P38" s="105" t="s">
        <v>206</v>
      </c>
      <c r="Q38" s="106">
        <v>5.6505410000000002E-3</v>
      </c>
    </row>
    <row r="39" spans="1:17" ht="15" thickBot="1" x14ac:dyDescent="0.4">
      <c r="A39" s="44" t="s">
        <v>214</v>
      </c>
      <c r="B39" s="44"/>
      <c r="C39" s="44"/>
      <c r="D39" s="44"/>
      <c r="E39" s="44"/>
      <c r="F39" s="44"/>
      <c r="H39" s="139"/>
      <c r="I39" s="107" t="s">
        <v>208</v>
      </c>
      <c r="J39" s="140">
        <f>Q35+(Q36*I36)+(Q37*I36^2)+(Q38*I36^3)</f>
        <v>100.00003769420164</v>
      </c>
      <c r="K39" s="107"/>
      <c r="L39" s="107"/>
      <c r="M39" s="107"/>
      <c r="N39" s="107"/>
      <c r="O39" s="107"/>
      <c r="P39" s="107"/>
      <c r="Q39" s="108"/>
    </row>
    <row r="40" spans="1:17" ht="15" thickBot="1" x14ac:dyDescent="0.4">
      <c r="H40" s="99"/>
      <c r="I40" s="99"/>
      <c r="J40" s="99"/>
      <c r="K40" s="99"/>
      <c r="L40" s="99"/>
      <c r="M40" s="99"/>
      <c r="N40" s="99"/>
      <c r="O40" s="99"/>
      <c r="P40" s="99"/>
      <c r="Q40" s="99"/>
    </row>
    <row r="41" spans="1:17" ht="15" thickBot="1" x14ac:dyDescent="0.4">
      <c r="B41" s="40" t="s">
        <v>215</v>
      </c>
      <c r="D41" s="126"/>
      <c r="E41" s="40" t="s">
        <v>216</v>
      </c>
      <c r="F41" s="126">
        <v>0</v>
      </c>
      <c r="G41" s="40" t="s">
        <v>217</v>
      </c>
      <c r="H41" s="109" t="s">
        <v>218</v>
      </c>
      <c r="I41" s="110"/>
      <c r="J41" s="110"/>
      <c r="K41" s="230" t="s">
        <v>186</v>
      </c>
      <c r="L41" s="226">
        <f>IF(I44&gt;95,J47,IF(I44&gt;72,J46,J45))</f>
        <v>100.00002094439878</v>
      </c>
      <c r="M41" s="102"/>
      <c r="N41" s="102"/>
      <c r="O41" s="102"/>
      <c r="P41" s="102"/>
      <c r="Q41" s="103"/>
    </row>
    <row r="42" spans="1:17" x14ac:dyDescent="0.35">
      <c r="B42" s="40" t="s">
        <v>219</v>
      </c>
      <c r="D42" s="126"/>
      <c r="E42" s="40" t="s">
        <v>216</v>
      </c>
      <c r="F42" s="126">
        <v>0</v>
      </c>
      <c r="G42" s="40" t="s">
        <v>217</v>
      </c>
      <c r="H42" s="138" t="s">
        <v>188</v>
      </c>
      <c r="I42" s="104">
        <f>F23</f>
        <v>0</v>
      </c>
      <c r="J42" s="104"/>
      <c r="K42" s="104"/>
      <c r="L42" s="104"/>
      <c r="M42" s="104"/>
      <c r="N42" s="104"/>
      <c r="O42" s="104"/>
      <c r="P42" s="104"/>
      <c r="Q42" s="117"/>
    </row>
    <row r="43" spans="1:17" x14ac:dyDescent="0.35">
      <c r="B43" s="40" t="s">
        <v>220</v>
      </c>
      <c r="D43" s="126"/>
      <c r="E43" s="40" t="s">
        <v>216</v>
      </c>
      <c r="F43" s="126">
        <v>0</v>
      </c>
      <c r="G43" s="40" t="s">
        <v>217</v>
      </c>
      <c r="H43" s="111" t="s">
        <v>190</v>
      </c>
      <c r="I43" s="104">
        <f>F24</f>
        <v>0</v>
      </c>
      <c r="J43" s="104"/>
      <c r="K43" s="104"/>
      <c r="L43" s="105" t="s">
        <v>107</v>
      </c>
      <c r="M43" s="105">
        <v>0</v>
      </c>
      <c r="N43" s="105" t="s">
        <v>108</v>
      </c>
      <c r="O43" s="105">
        <v>-1439.4936246929001</v>
      </c>
      <c r="P43" s="105" t="s">
        <v>199</v>
      </c>
      <c r="Q43" s="106">
        <v>6918.6018461843996</v>
      </c>
    </row>
    <row r="44" spans="1:17" x14ac:dyDescent="0.35">
      <c r="B44" s="40" t="s">
        <v>221</v>
      </c>
      <c r="D44" s="129"/>
      <c r="E44" s="40" t="s">
        <v>216</v>
      </c>
      <c r="F44" s="126">
        <v>0</v>
      </c>
      <c r="G44" s="40" t="s">
        <v>217</v>
      </c>
      <c r="H44" s="111" t="s">
        <v>109</v>
      </c>
      <c r="I44" s="104">
        <f>100-(((1*I42)+(2*I43))/2)</f>
        <v>100</v>
      </c>
      <c r="J44" s="104"/>
      <c r="K44" s="104"/>
      <c r="L44" s="105" t="s">
        <v>110</v>
      </c>
      <c r="M44" s="105">
        <v>4.9650000000000003E-7</v>
      </c>
      <c r="N44" s="105" t="s">
        <v>111</v>
      </c>
      <c r="O44" s="105">
        <v>59.978901516000001</v>
      </c>
      <c r="P44" s="105" t="s">
        <v>201</v>
      </c>
      <c r="Q44" s="106">
        <v>-203.96095655240001</v>
      </c>
    </row>
    <row r="45" spans="1:17" x14ac:dyDescent="0.35">
      <c r="B45" s="40" t="s">
        <v>222</v>
      </c>
      <c r="D45" s="126"/>
      <c r="E45" s="40" t="s">
        <v>216</v>
      </c>
      <c r="F45" s="126">
        <v>0</v>
      </c>
      <c r="G45" s="40" t="s">
        <v>217</v>
      </c>
      <c r="H45" s="111" t="s">
        <v>112</v>
      </c>
      <c r="I45" s="104" t="s">
        <v>202</v>
      </c>
      <c r="J45" s="113">
        <f>(M44*I44)+(M45*I44^2)+(M46*I44^3)</f>
        <v>16.557029650000004</v>
      </c>
      <c r="K45" s="104"/>
      <c r="L45" s="105" t="s">
        <v>114</v>
      </c>
      <c r="M45" s="105">
        <v>-4.9819999999999999E-6</v>
      </c>
      <c r="N45" s="105" t="s">
        <v>115</v>
      </c>
      <c r="O45" s="105">
        <v>-0.83304527380000004</v>
      </c>
      <c r="P45" s="105" t="s">
        <v>203</v>
      </c>
      <c r="Q45" s="106">
        <v>1.945269033</v>
      </c>
    </row>
    <row r="46" spans="1:17" x14ac:dyDescent="0.35">
      <c r="B46" s="40" t="s">
        <v>223</v>
      </c>
      <c r="D46" s="89"/>
      <c r="E46" s="89"/>
      <c r="F46" s="126">
        <v>0</v>
      </c>
      <c r="G46" s="40" t="s">
        <v>217</v>
      </c>
      <c r="H46" s="111"/>
      <c r="I46" s="104" t="s">
        <v>205</v>
      </c>
      <c r="J46" s="113">
        <f>O43+(O44*I44)+(O45*I44^2)+(O46*I44^3)</f>
        <v>101.21858890709973</v>
      </c>
      <c r="K46" s="104"/>
      <c r="L46" s="105" t="s">
        <v>117</v>
      </c>
      <c r="M46" s="105">
        <v>1.6606800000000002E-5</v>
      </c>
      <c r="N46" s="105" t="s">
        <v>118</v>
      </c>
      <c r="O46" s="105">
        <v>3.8732748000000002E-3</v>
      </c>
      <c r="P46" s="105" t="s">
        <v>206</v>
      </c>
      <c r="Q46" s="106">
        <v>-5.8751964999999998E-3</v>
      </c>
    </row>
    <row r="47" spans="1:17" ht="15" thickBot="1" x14ac:dyDescent="0.4">
      <c r="B47" s="40" t="s">
        <v>224</v>
      </c>
      <c r="D47" s="89"/>
      <c r="E47" s="89"/>
      <c r="F47" s="126">
        <v>0</v>
      </c>
      <c r="G47" s="40" t="s">
        <v>217</v>
      </c>
      <c r="H47" s="139"/>
      <c r="I47" s="107" t="s">
        <v>208</v>
      </c>
      <c r="J47" s="140">
        <f>Q43+(Q44*I44)+(Q45*I44^2)+(Q46*I44^3)</f>
        <v>100.00002094439878</v>
      </c>
      <c r="K47" s="107"/>
      <c r="L47" s="107"/>
      <c r="M47" s="107"/>
      <c r="N47" s="107"/>
      <c r="O47" s="107"/>
      <c r="P47" s="107"/>
      <c r="Q47" s="108"/>
    </row>
    <row r="48" spans="1:17" ht="15" thickBot="1" x14ac:dyDescent="0.4">
      <c r="H48" s="99"/>
      <c r="I48" s="99"/>
      <c r="J48" s="99"/>
      <c r="K48" s="99"/>
      <c r="L48" s="99"/>
      <c r="M48" s="99"/>
      <c r="N48" s="99"/>
      <c r="O48" s="99"/>
      <c r="P48" s="99"/>
      <c r="Q48" s="99"/>
    </row>
    <row r="49" spans="1:17" ht="15" thickBot="1" x14ac:dyDescent="0.4">
      <c r="H49" s="109" t="s">
        <v>225</v>
      </c>
      <c r="I49" s="110"/>
      <c r="J49" s="110"/>
      <c r="K49" s="230" t="s">
        <v>186</v>
      </c>
      <c r="L49" s="226">
        <f>IF(I52&gt;95,J55,IF(I52&gt;72,J54,J53))</f>
        <v>99.99996519560591</v>
      </c>
      <c r="M49" s="102"/>
      <c r="N49" s="102"/>
      <c r="O49" s="102"/>
      <c r="P49" s="102"/>
      <c r="Q49" s="103"/>
    </row>
    <row r="50" spans="1:17" x14ac:dyDescent="0.35">
      <c r="B50" s="99" t="s">
        <v>149</v>
      </c>
      <c r="C50" s="123">
        <f>COUNTIF(F41:F47,"0")</f>
        <v>7</v>
      </c>
      <c r="H50" s="138" t="s">
        <v>188</v>
      </c>
      <c r="I50" s="104">
        <f>F27</f>
        <v>0</v>
      </c>
      <c r="J50" s="104"/>
      <c r="K50" s="104"/>
      <c r="L50" s="104"/>
      <c r="M50" s="104"/>
      <c r="N50" s="104"/>
      <c r="O50" s="104"/>
      <c r="P50" s="104"/>
      <c r="Q50" s="117"/>
    </row>
    <row r="51" spans="1:17" x14ac:dyDescent="0.35">
      <c r="B51" s="99" t="s">
        <v>151</v>
      </c>
      <c r="C51" s="123">
        <f>COUNTIF(F41:F47,"1")</f>
        <v>0</v>
      </c>
      <c r="H51" s="111" t="s">
        <v>190</v>
      </c>
      <c r="I51" s="104">
        <f>F28</f>
        <v>0</v>
      </c>
      <c r="J51" s="104"/>
      <c r="K51" s="104"/>
      <c r="L51" s="105" t="s">
        <v>107</v>
      </c>
      <c r="M51" s="105">
        <v>0</v>
      </c>
      <c r="N51" s="105" t="s">
        <v>108</v>
      </c>
      <c r="O51" s="105">
        <v>-1431.0301007264</v>
      </c>
      <c r="P51" s="105" t="s">
        <v>199</v>
      </c>
      <c r="Q51" s="106">
        <v>11755.3030986256</v>
      </c>
    </row>
    <row r="52" spans="1:17" x14ac:dyDescent="0.35">
      <c r="B52" s="99" t="s">
        <v>153</v>
      </c>
      <c r="C52" s="123">
        <f>COUNTIF(F41:F47,"2")</f>
        <v>0</v>
      </c>
      <c r="H52" s="111" t="s">
        <v>109</v>
      </c>
      <c r="I52" s="104">
        <f>100-(((2*I50)+(7*I51))/7)</f>
        <v>100</v>
      </c>
      <c r="J52" s="104"/>
      <c r="K52" s="104"/>
      <c r="L52" s="105" t="s">
        <v>110</v>
      </c>
      <c r="M52" s="105">
        <v>5.3249999999999998E-7</v>
      </c>
      <c r="N52" s="105" t="s">
        <v>111</v>
      </c>
      <c r="O52" s="105">
        <v>59.626254759799998</v>
      </c>
      <c r="P52" s="105" t="s">
        <v>201</v>
      </c>
      <c r="Q52" s="106">
        <v>-356.78427103429999</v>
      </c>
    </row>
    <row r="53" spans="1:17" x14ac:dyDescent="0.35">
      <c r="H53" s="111" t="s">
        <v>112</v>
      </c>
      <c r="I53" s="104" t="s">
        <v>202</v>
      </c>
      <c r="J53" s="113">
        <f>(M52*I52)+(M53*I52^2)+(M54*I52^3)</f>
        <v>17.758717249999997</v>
      </c>
      <c r="K53" s="104"/>
      <c r="L53" s="105" t="s">
        <v>114</v>
      </c>
      <c r="M53" s="105">
        <v>-5.3436E-6</v>
      </c>
      <c r="N53" s="105" t="s">
        <v>115</v>
      </c>
      <c r="O53" s="105">
        <v>-0.82814776379999999</v>
      </c>
      <c r="P53" s="105" t="s">
        <v>203</v>
      </c>
      <c r="Q53" s="106">
        <v>3.5551209670000001</v>
      </c>
    </row>
    <row r="54" spans="1:17" x14ac:dyDescent="0.35">
      <c r="H54" s="111"/>
      <c r="I54" s="104" t="s">
        <v>205</v>
      </c>
      <c r="J54" s="113">
        <f>O51+(O52*I52)+(O53*I52^2)+(O54*I52^3)</f>
        <v>101.92243725359958</v>
      </c>
      <c r="K54" s="104"/>
      <c r="L54" s="105" t="s">
        <v>117</v>
      </c>
      <c r="M54" s="105">
        <v>1.7812099999999998E-5</v>
      </c>
      <c r="N54" s="105" t="s">
        <v>118</v>
      </c>
      <c r="O54" s="105">
        <v>3.8518047000000001E-3</v>
      </c>
      <c r="P54" s="105" t="s">
        <v>206</v>
      </c>
      <c r="Q54" s="106">
        <v>-1.1528085699999999E-2</v>
      </c>
    </row>
    <row r="55" spans="1:17" ht="15" thickBot="1" x14ac:dyDescent="0.4">
      <c r="A55" s="44" t="s">
        <v>214</v>
      </c>
      <c r="B55" s="44"/>
      <c r="C55" s="44"/>
      <c r="D55" s="44"/>
      <c r="E55" s="44"/>
      <c r="F55" s="44"/>
      <c r="H55" s="139"/>
      <c r="I55" s="107" t="s">
        <v>208</v>
      </c>
      <c r="J55" s="140">
        <f>Q51+(Q52*I52)+(Q53*I52^2)+(Q54*I52^3)</f>
        <v>99.99996519560591</v>
      </c>
      <c r="K55" s="107"/>
      <c r="L55" s="107"/>
      <c r="M55" s="107"/>
      <c r="N55" s="107"/>
      <c r="O55" s="107"/>
      <c r="P55" s="107"/>
      <c r="Q55" s="108"/>
    </row>
    <row r="56" spans="1:17" ht="15" thickBot="1" x14ac:dyDescent="0.4">
      <c r="H56" s="99"/>
      <c r="I56" s="99"/>
      <c r="J56" s="99"/>
      <c r="K56" s="99"/>
      <c r="L56" s="99"/>
      <c r="M56" s="99"/>
      <c r="N56" s="99"/>
      <c r="O56" s="99"/>
      <c r="P56" s="99"/>
      <c r="Q56" s="99"/>
    </row>
    <row r="57" spans="1:17" ht="15" thickBot="1" x14ac:dyDescent="0.4">
      <c r="B57" s="89" t="s">
        <v>226</v>
      </c>
      <c r="C57" s="126"/>
      <c r="D57" s="89" t="s">
        <v>227</v>
      </c>
      <c r="E57" s="89"/>
      <c r="F57" s="89"/>
      <c r="H57" s="109" t="s">
        <v>228</v>
      </c>
      <c r="I57" s="110"/>
      <c r="J57" s="110"/>
      <c r="K57" s="230" t="s">
        <v>186</v>
      </c>
      <c r="L57" s="226">
        <f>IF(I60&lt;80,J61,J62)</f>
        <v>99.999993018999703</v>
      </c>
      <c r="M57" s="102"/>
      <c r="N57" s="102"/>
      <c r="O57" s="103"/>
      <c r="P57" s="99"/>
      <c r="Q57" s="99"/>
    </row>
    <row r="58" spans="1:17" ht="15" thickBot="1" x14ac:dyDescent="0.4">
      <c r="B58" s="89"/>
      <c r="C58" s="89"/>
      <c r="D58" s="89"/>
      <c r="E58" s="89"/>
      <c r="F58" s="89"/>
      <c r="H58" s="111" t="s">
        <v>188</v>
      </c>
      <c r="I58" s="104">
        <f>F35</f>
        <v>0</v>
      </c>
      <c r="J58" s="104"/>
      <c r="K58" s="104"/>
      <c r="L58" s="104"/>
      <c r="M58" s="104"/>
      <c r="N58" s="104"/>
      <c r="O58" s="117"/>
      <c r="P58" s="99"/>
      <c r="Q58" s="99"/>
    </row>
    <row r="59" spans="1:17" x14ac:dyDescent="0.35">
      <c r="B59" s="95" t="s">
        <v>52</v>
      </c>
      <c r="C59" s="130" t="s">
        <v>229</v>
      </c>
      <c r="D59" s="89"/>
      <c r="E59" s="89"/>
      <c r="F59" s="89"/>
      <c r="H59" s="111" t="s">
        <v>190</v>
      </c>
      <c r="I59" s="104">
        <f>F36</f>
        <v>0</v>
      </c>
      <c r="J59" s="104"/>
      <c r="K59" s="104"/>
      <c r="L59" s="105" t="s">
        <v>107</v>
      </c>
      <c r="M59" s="105">
        <v>0</v>
      </c>
      <c r="N59" s="105" t="s">
        <v>108</v>
      </c>
      <c r="O59" s="106">
        <v>-2537.3344655810001</v>
      </c>
      <c r="P59" s="99"/>
      <c r="Q59" s="99"/>
    </row>
    <row r="60" spans="1:17" x14ac:dyDescent="0.35">
      <c r="B60" s="143">
        <v>100</v>
      </c>
      <c r="C60" s="144">
        <v>0</v>
      </c>
      <c r="D60" s="89"/>
      <c r="E60" s="89"/>
      <c r="F60" s="89"/>
      <c r="H60" s="111" t="s">
        <v>109</v>
      </c>
      <c r="I60" s="104">
        <f>100-I59-(0.5*I58)</f>
        <v>100</v>
      </c>
      <c r="J60" s="104"/>
      <c r="K60" s="104"/>
      <c r="L60" s="105" t="s">
        <v>110</v>
      </c>
      <c r="M60" s="105">
        <v>0.18986721600000001</v>
      </c>
      <c r="N60" s="105" t="s">
        <v>111</v>
      </c>
      <c r="O60" s="106">
        <v>95.339911106000002</v>
      </c>
      <c r="P60" s="99"/>
      <c r="Q60" s="99"/>
    </row>
    <row r="61" spans="1:17" x14ac:dyDescent="0.35">
      <c r="B61" s="143">
        <v>55</v>
      </c>
      <c r="C61" s="144">
        <v>1</v>
      </c>
      <c r="D61" s="89"/>
      <c r="E61" s="89"/>
      <c r="F61" s="89"/>
      <c r="H61" s="111" t="s">
        <v>112</v>
      </c>
      <c r="I61" s="104" t="s">
        <v>230</v>
      </c>
      <c r="J61" s="113">
        <f>(M60*I60)+(M61*I60^2)+(M62*I60^3)</f>
        <v>60.35411959999999</v>
      </c>
      <c r="K61" s="104"/>
      <c r="L61" s="105" t="s">
        <v>114</v>
      </c>
      <c r="M61" s="105">
        <v>-2.3733401999999999E-3</v>
      </c>
      <c r="N61" s="105" t="s">
        <v>115</v>
      </c>
      <c r="O61" s="106">
        <v>-1.1917489052000001</v>
      </c>
      <c r="P61" s="99"/>
      <c r="Q61" s="99"/>
    </row>
    <row r="62" spans="1:17" ht="15" thickBot="1" x14ac:dyDescent="0.4">
      <c r="B62" s="143">
        <v>0</v>
      </c>
      <c r="C62" s="144">
        <v>2</v>
      </c>
      <c r="H62" s="139"/>
      <c r="I62" s="107" t="s">
        <v>231</v>
      </c>
      <c r="J62" s="140">
        <f>O59+(O60*I60)+(O61*I60^2)+(O62*I60^3)</f>
        <v>99.999993018999703</v>
      </c>
      <c r="K62" s="107"/>
      <c r="L62" s="141" t="s">
        <v>117</v>
      </c>
      <c r="M62" s="141">
        <v>6.5100799999999998E-5</v>
      </c>
      <c r="N62" s="141" t="s">
        <v>118</v>
      </c>
      <c r="O62" s="142">
        <v>5.0208324000000004E-3</v>
      </c>
      <c r="P62" s="99"/>
      <c r="Q62" s="99"/>
    </row>
    <row r="63" spans="1:17" ht="15" thickBot="1" x14ac:dyDescent="0.4">
      <c r="B63" s="131" t="s">
        <v>168</v>
      </c>
      <c r="C63" s="93"/>
      <c r="H63" s="99"/>
      <c r="I63" s="99"/>
      <c r="J63" s="99"/>
      <c r="K63" s="99"/>
      <c r="L63" s="99"/>
      <c r="M63" s="99"/>
      <c r="N63" s="99"/>
      <c r="O63" s="99"/>
      <c r="P63" s="99"/>
      <c r="Q63" s="99"/>
    </row>
    <row r="64" spans="1:17" ht="15" thickBot="1" x14ac:dyDescent="0.4">
      <c r="H64" s="109" t="s">
        <v>232</v>
      </c>
      <c r="I64" s="110"/>
      <c r="J64" s="110"/>
      <c r="K64" s="230" t="s">
        <v>186</v>
      </c>
      <c r="L64" s="226">
        <f>IF(I65&lt;25,J66,J67)</f>
        <v>99.999971738899987</v>
      </c>
      <c r="M64" s="102"/>
      <c r="N64" s="103"/>
      <c r="O64" s="99"/>
      <c r="P64" s="99"/>
      <c r="Q64" s="99"/>
    </row>
    <row r="65" spans="2:17" x14ac:dyDescent="0.35">
      <c r="B65" s="89" t="s">
        <v>233</v>
      </c>
      <c r="C65" s="126"/>
      <c r="D65" s="40" t="s">
        <v>227</v>
      </c>
      <c r="H65" s="111" t="s">
        <v>109</v>
      </c>
      <c r="I65" s="104">
        <f>100*(1-(2*C51+3*C52)/(3*7))</f>
        <v>100</v>
      </c>
      <c r="J65" s="104"/>
      <c r="K65" s="105" t="s">
        <v>107</v>
      </c>
      <c r="L65" s="105">
        <v>0</v>
      </c>
      <c r="M65" s="105" t="s">
        <v>108</v>
      </c>
      <c r="N65" s="106">
        <v>1.3655962489</v>
      </c>
      <c r="O65" s="99"/>
      <c r="P65" s="99"/>
      <c r="Q65" s="99"/>
    </row>
    <row r="66" spans="2:17" ht="15" thickBot="1" x14ac:dyDescent="0.4">
      <c r="B66" s="89"/>
      <c r="C66" s="89"/>
      <c r="H66" s="111" t="s">
        <v>112</v>
      </c>
      <c r="I66" s="104" t="s">
        <v>234</v>
      </c>
      <c r="J66" s="113">
        <f>(L66*I65)+(L67*I65^2)+(L68*I65^3)</f>
        <v>136.84411047999998</v>
      </c>
      <c r="K66" s="105" t="s">
        <v>110</v>
      </c>
      <c r="L66" s="105">
        <v>0.74769473480000004</v>
      </c>
      <c r="M66" s="105" t="s">
        <v>111</v>
      </c>
      <c r="N66" s="106">
        <v>0.58409318489999995</v>
      </c>
      <c r="O66" s="99"/>
      <c r="P66" s="99"/>
      <c r="Q66" s="99"/>
    </row>
    <row r="67" spans="2:17" x14ac:dyDescent="0.35">
      <c r="B67" s="95" t="s">
        <v>52</v>
      </c>
      <c r="C67" s="130" t="s">
        <v>229</v>
      </c>
      <c r="H67" s="111"/>
      <c r="I67" s="104" t="s">
        <v>235</v>
      </c>
      <c r="J67" s="113">
        <f>N65+(N66*I65)+(N67*I65^2)+(N68*I65^3)</f>
        <v>99.999971738899987</v>
      </c>
      <c r="K67" s="105" t="s">
        <v>114</v>
      </c>
      <c r="L67" s="105">
        <v>-1.9998556300000001E-2</v>
      </c>
      <c r="M67" s="105" t="s">
        <v>115</v>
      </c>
      <c r="N67" s="106">
        <v>-1.34436943E-2</v>
      </c>
      <c r="O67" s="99"/>
      <c r="P67" s="99"/>
      <c r="Q67" s="99"/>
    </row>
    <row r="68" spans="2:17" ht="15" thickBot="1" x14ac:dyDescent="0.4">
      <c r="B68" s="143">
        <v>100</v>
      </c>
      <c r="C68" s="144">
        <v>0</v>
      </c>
      <c r="H68" s="139"/>
      <c r="I68" s="107"/>
      <c r="J68" s="107"/>
      <c r="K68" s="141" t="s">
        <v>117</v>
      </c>
      <c r="L68" s="141">
        <v>2.6206020000000001E-4</v>
      </c>
      <c r="M68" s="141" t="s">
        <v>118</v>
      </c>
      <c r="N68" s="142">
        <v>1.7466199999999999E-4</v>
      </c>
      <c r="O68" s="99"/>
      <c r="P68" s="99"/>
      <c r="Q68" s="99"/>
    </row>
    <row r="69" spans="2:17" x14ac:dyDescent="0.35">
      <c r="B69" s="143">
        <v>55</v>
      </c>
      <c r="C69" s="144">
        <v>1</v>
      </c>
    </row>
    <row r="70" spans="2:17" ht="15" thickBot="1" x14ac:dyDescent="0.4">
      <c r="B70" s="143">
        <v>0</v>
      </c>
      <c r="C70" s="144">
        <v>2</v>
      </c>
      <c r="G70" s="89"/>
      <c r="H70" s="132"/>
      <c r="I70" s="89"/>
      <c r="J70" s="89"/>
      <c r="K70" s="133"/>
      <c r="L70" s="132"/>
      <c r="M70" s="89"/>
      <c r="N70" s="89"/>
      <c r="O70" s="89"/>
    </row>
    <row r="71" spans="2:17" ht="15" thickBot="1" x14ac:dyDescent="0.4">
      <c r="B71" s="131" t="s">
        <v>168</v>
      </c>
      <c r="C71" s="93"/>
      <c r="G71" s="89"/>
      <c r="H71" s="89"/>
      <c r="I71" s="89"/>
      <c r="J71" s="89"/>
      <c r="K71" s="89"/>
      <c r="L71" s="89"/>
      <c r="M71" s="89"/>
      <c r="N71" s="89"/>
      <c r="O71" s="89"/>
    </row>
    <row r="72" spans="2:17" x14ac:dyDescent="0.35">
      <c r="G72" s="89"/>
      <c r="H72" s="89"/>
      <c r="I72" s="89"/>
      <c r="J72" s="89"/>
      <c r="K72" s="89"/>
      <c r="L72" s="89"/>
      <c r="M72" s="89"/>
      <c r="N72" s="89"/>
      <c r="O72" s="89"/>
    </row>
    <row r="73" spans="2:17" x14ac:dyDescent="0.35">
      <c r="G73" s="89"/>
      <c r="H73" s="89"/>
      <c r="I73" s="89"/>
      <c r="J73" s="89"/>
      <c r="K73" s="89"/>
      <c r="L73" s="89"/>
      <c r="M73" s="89"/>
      <c r="N73" s="89"/>
      <c r="O73" s="89"/>
    </row>
    <row r="74" spans="2:17" x14ac:dyDescent="0.35">
      <c r="G74" s="89"/>
      <c r="H74" s="89"/>
      <c r="I74" s="89"/>
      <c r="J74" s="89"/>
      <c r="K74" s="89"/>
      <c r="L74" s="89"/>
      <c r="M74" s="89"/>
      <c r="N74" s="89"/>
      <c r="O74" s="89"/>
    </row>
    <row r="75" spans="2:17" x14ac:dyDescent="0.35">
      <c r="G75" s="89"/>
      <c r="H75" s="89"/>
      <c r="I75" s="89"/>
      <c r="J75" s="89"/>
      <c r="K75" s="89"/>
      <c r="L75" s="89"/>
      <c r="M75" s="89"/>
      <c r="N75" s="89"/>
      <c r="O75" s="89"/>
    </row>
    <row r="76" spans="2:17" x14ac:dyDescent="0.35">
      <c r="G76" s="89"/>
      <c r="H76" s="89"/>
      <c r="I76" s="89"/>
      <c r="J76" s="89"/>
      <c r="K76" s="89"/>
      <c r="L76" s="89"/>
      <c r="M76" s="89"/>
      <c r="N76" s="89"/>
      <c r="O76" s="89"/>
    </row>
  </sheetData>
  <sheetProtection algorithmName="SHA-512" hashValue="9CLBfI+tkEhNBviLPUxbxqQhnwPauDigMgJEBRUFGX2uRW+7xiSRQfLWDzueTA9gYjorC8pkndLNFuIHIwahpA==" saltValue="VmhVyJDmJaP9FzBh2ENUTg==" spinCount="100000" sheet="1" objects="1" scenarios="1"/>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7"/>
  </sheetPr>
  <dimension ref="A2:AE184"/>
  <sheetViews>
    <sheetView topLeftCell="A169" workbookViewId="0">
      <selection activeCell="C177" sqref="C177:E177"/>
    </sheetView>
  </sheetViews>
  <sheetFormatPr baseColWidth="10" defaultColWidth="9.1796875" defaultRowHeight="14.5" x14ac:dyDescent="0.35"/>
  <cols>
    <col min="1" max="1" width="4.54296875" style="40" customWidth="1"/>
    <col min="2" max="2" width="37.81640625" style="40" customWidth="1"/>
    <col min="3" max="3" width="9.7265625" style="40" customWidth="1"/>
    <col min="4" max="4" width="10.54296875" style="40" bestFit="1" customWidth="1"/>
    <col min="5" max="10" width="10.1796875" style="40" customWidth="1"/>
    <col min="11" max="11" width="9.1796875" style="40"/>
    <col min="12" max="12" width="9.1796875" style="40" customWidth="1"/>
    <col min="13" max="13" width="10.54296875" style="40" customWidth="1"/>
    <col min="14" max="14" width="12" style="40" bestFit="1" customWidth="1"/>
    <col min="15" max="23" width="9.1796875" style="40"/>
    <col min="24" max="24" width="12" style="40" bestFit="1" customWidth="1"/>
    <col min="25" max="25" width="9.1796875" style="40"/>
    <col min="26" max="26" width="12.7265625" style="40" bestFit="1" customWidth="1"/>
    <col min="27" max="16384" width="9.1796875" style="40"/>
  </cols>
  <sheetData>
    <row r="2" spans="1:16" s="78" customFormat="1" x14ac:dyDescent="0.35">
      <c r="B2" s="41" t="s">
        <v>236</v>
      </c>
    </row>
    <row r="3" spans="1:16" x14ac:dyDescent="0.35">
      <c r="C3" s="44" t="s">
        <v>237</v>
      </c>
      <c r="D3" s="44"/>
      <c r="E3" s="44"/>
      <c r="F3" s="44"/>
      <c r="G3" s="44"/>
      <c r="H3" s="44"/>
      <c r="I3" s="44"/>
      <c r="J3" s="44"/>
      <c r="K3" s="44"/>
      <c r="L3" s="44"/>
      <c r="M3" s="44"/>
      <c r="N3" s="44"/>
      <c r="O3" s="44"/>
      <c r="P3" s="44"/>
    </row>
    <row r="4" spans="1:16" x14ac:dyDescent="0.35">
      <c r="C4" s="44" t="s">
        <v>238</v>
      </c>
      <c r="D4" s="44"/>
      <c r="E4" s="44"/>
      <c r="F4" s="44"/>
      <c r="G4" s="44"/>
      <c r="H4" s="44"/>
      <c r="I4" s="44"/>
      <c r="J4" s="44"/>
      <c r="K4" s="44"/>
      <c r="L4" s="44"/>
      <c r="M4" s="44"/>
      <c r="N4" s="44"/>
      <c r="O4" s="44"/>
      <c r="P4" s="44"/>
    </row>
    <row r="5" spans="1:16" x14ac:dyDescent="0.35">
      <c r="C5" s="44" t="s">
        <v>823</v>
      </c>
      <c r="D5" s="44"/>
      <c r="E5" s="44"/>
      <c r="F5" s="44"/>
      <c r="G5" s="44"/>
      <c r="H5" s="44"/>
      <c r="I5" s="44"/>
      <c r="J5" s="44"/>
      <c r="K5" s="44"/>
      <c r="L5" s="44"/>
      <c r="M5" s="44"/>
      <c r="N5" s="44"/>
      <c r="O5" s="44"/>
      <c r="P5" s="44"/>
    </row>
    <row r="6" spans="1:16" x14ac:dyDescent="0.35">
      <c r="J6" s="67"/>
    </row>
    <row r="7" spans="1:16" x14ac:dyDescent="0.35">
      <c r="C7" s="40" t="s">
        <v>239</v>
      </c>
      <c r="D7" s="40" t="s">
        <v>240</v>
      </c>
    </row>
    <row r="8" spans="1:16" x14ac:dyDescent="0.35">
      <c r="B8" s="40" t="s">
        <v>241</v>
      </c>
      <c r="C8" s="50"/>
      <c r="D8" s="50"/>
      <c r="E8" s="40" t="s">
        <v>242</v>
      </c>
    </row>
    <row r="9" spans="1:16" x14ac:dyDescent="0.35">
      <c r="B9" s="40" t="s">
        <v>243</v>
      </c>
      <c r="C9" s="50"/>
      <c r="D9" s="50"/>
      <c r="E9" s="40" t="s">
        <v>242</v>
      </c>
      <c r="F9" s="145" t="s">
        <v>244</v>
      </c>
    </row>
    <row r="10" spans="1:16" x14ac:dyDescent="0.35">
      <c r="B10" s="40" t="s">
        <v>245</v>
      </c>
      <c r="C10" s="50"/>
      <c r="D10" s="50"/>
    </row>
    <row r="11" spans="1:16" x14ac:dyDescent="0.35">
      <c r="B11" s="40" t="s">
        <v>246</v>
      </c>
      <c r="C11" s="50"/>
      <c r="D11" s="50"/>
    </row>
    <row r="12" spans="1:16" x14ac:dyDescent="0.35">
      <c r="B12" s="40" t="s">
        <v>247</v>
      </c>
      <c r="C12" s="50"/>
      <c r="D12" s="50"/>
    </row>
    <row r="13" spans="1:16" x14ac:dyDescent="0.35">
      <c r="B13" s="40" t="s">
        <v>248</v>
      </c>
      <c r="C13" s="50"/>
      <c r="D13" s="50"/>
    </row>
    <row r="15" spans="1:16" s="42" customFormat="1" x14ac:dyDescent="0.35">
      <c r="A15" s="41"/>
      <c r="B15" s="41" t="s">
        <v>249</v>
      </c>
    </row>
    <row r="16" spans="1:16" x14ac:dyDescent="0.35">
      <c r="A16" s="146"/>
      <c r="B16" s="146"/>
      <c r="C16" s="40" t="s">
        <v>239</v>
      </c>
      <c r="D16" s="40" t="s">
        <v>240</v>
      </c>
      <c r="E16" s="147" t="s">
        <v>819</v>
      </c>
    </row>
    <row r="17" spans="1:20" ht="15" thickBot="1" x14ac:dyDescent="0.4">
      <c r="B17" s="40" t="s">
        <v>250</v>
      </c>
      <c r="C17" s="62"/>
      <c r="D17" s="62"/>
      <c r="E17" s="48"/>
      <c r="G17" s="44" t="s">
        <v>251</v>
      </c>
      <c r="H17" s="44"/>
      <c r="I17" s="44"/>
      <c r="J17" s="44"/>
      <c r="K17" s="44"/>
      <c r="L17" s="44"/>
      <c r="M17" s="44"/>
      <c r="N17" s="66"/>
      <c r="O17" s="66"/>
      <c r="P17" s="66"/>
      <c r="Q17" s="66"/>
      <c r="R17" s="66"/>
      <c r="S17" s="66"/>
      <c r="T17" s="66"/>
    </row>
    <row r="18" spans="1:20" ht="15" thickBot="1" x14ac:dyDescent="0.4">
      <c r="B18" s="40" t="s">
        <v>252</v>
      </c>
      <c r="C18" s="43" t="e">
        <f>C17*2*C10*C11*C12/C8</f>
        <v>#DIV/0!</v>
      </c>
      <c r="D18" s="43" t="e">
        <f>D17*2*D10*D11*D12/D8</f>
        <v>#DIV/0!</v>
      </c>
      <c r="E18" s="43" t="e">
        <f>AVERAGE(C18:D18)</f>
        <v>#DIV/0!</v>
      </c>
      <c r="G18" s="44" t="s">
        <v>253</v>
      </c>
      <c r="H18" s="44"/>
      <c r="I18" s="44"/>
      <c r="J18" s="44"/>
      <c r="K18" s="44"/>
      <c r="L18" s="44"/>
      <c r="M18" s="44"/>
      <c r="N18" s="44"/>
      <c r="O18" s="44"/>
      <c r="P18" s="44"/>
      <c r="Q18" s="44"/>
      <c r="R18" s="46"/>
    </row>
    <row r="19" spans="1:20" ht="15" thickBot="1" x14ac:dyDescent="0.4"/>
    <row r="20" spans="1:20" ht="15" thickBot="1" x14ac:dyDescent="0.4">
      <c r="C20" s="109" t="s">
        <v>254</v>
      </c>
      <c r="D20" s="110"/>
      <c r="E20" s="121" t="s">
        <v>186</v>
      </c>
      <c r="F20" s="110"/>
      <c r="G20" s="226" t="e">
        <f>IF(D22&lt;50,E23,E24)</f>
        <v>#DIV/0!</v>
      </c>
      <c r="H20" s="102"/>
      <c r="I20" s="103"/>
    </row>
    <row r="21" spans="1:20" x14ac:dyDescent="0.35">
      <c r="C21" s="111" t="s">
        <v>106</v>
      </c>
      <c r="D21" s="104" t="e">
        <f>E18</f>
        <v>#DIV/0!</v>
      </c>
      <c r="E21" s="104"/>
      <c r="F21" s="104"/>
      <c r="G21" s="104"/>
      <c r="H21" s="104"/>
      <c r="I21" s="117"/>
    </row>
    <row r="22" spans="1:20" x14ac:dyDescent="0.35">
      <c r="C22" s="111" t="s">
        <v>109</v>
      </c>
      <c r="D22" s="104" t="e">
        <f>100*(D21-6)/(20-6)</f>
        <v>#DIV/0!</v>
      </c>
      <c r="E22" s="104"/>
      <c r="F22" s="105" t="s">
        <v>107</v>
      </c>
      <c r="G22" s="105">
        <v>0</v>
      </c>
      <c r="H22" s="105" t="s">
        <v>108</v>
      </c>
      <c r="I22" s="106">
        <v>-11.681579879499999</v>
      </c>
    </row>
    <row r="23" spans="1:20" x14ac:dyDescent="0.35">
      <c r="C23" s="111" t="s">
        <v>112</v>
      </c>
      <c r="D23" s="104" t="s">
        <v>255</v>
      </c>
      <c r="E23" s="113" t="e">
        <f>MAX(0,((G23*D22)+(G24*D22^2)+(G25*D22^3)))</f>
        <v>#DIV/0!</v>
      </c>
      <c r="F23" s="105" t="s">
        <v>110</v>
      </c>
      <c r="G23" s="105">
        <v>0.55666309270000003</v>
      </c>
      <c r="H23" s="105" t="s">
        <v>111</v>
      </c>
      <c r="I23" s="106">
        <v>1.26258589</v>
      </c>
    </row>
    <row r="24" spans="1:20" x14ac:dyDescent="0.35">
      <c r="C24" s="111"/>
      <c r="D24" s="104" t="s">
        <v>256</v>
      </c>
      <c r="E24" s="113" t="e">
        <f>MIN(100,(I22+(I23*D22)+(I24*D22^2)+(I25*D22^3)))</f>
        <v>#DIV/0!</v>
      </c>
      <c r="F24" s="105" t="s">
        <v>114</v>
      </c>
      <c r="G24" s="105">
        <v>1.48527208E-2</v>
      </c>
      <c r="H24" s="105" t="s">
        <v>115</v>
      </c>
      <c r="I24" s="106">
        <v>5.6644849999999995E-4</v>
      </c>
    </row>
    <row r="25" spans="1:20" ht="15" thickBot="1" x14ac:dyDescent="0.4">
      <c r="C25" s="139"/>
      <c r="D25" s="107"/>
      <c r="E25" s="107"/>
      <c r="F25" s="141" t="s">
        <v>117</v>
      </c>
      <c r="G25" s="141">
        <v>-1.170891E-4</v>
      </c>
      <c r="H25" s="141" t="s">
        <v>118</v>
      </c>
      <c r="I25" s="142">
        <v>-2.0164299999999999E-5</v>
      </c>
    </row>
    <row r="28" spans="1:20" s="42" customFormat="1" x14ac:dyDescent="0.35">
      <c r="A28" s="41"/>
      <c r="B28" s="41" t="s">
        <v>257</v>
      </c>
    </row>
    <row r="29" spans="1:20" x14ac:dyDescent="0.35">
      <c r="C29" s="40" t="s">
        <v>239</v>
      </c>
      <c r="D29" s="40" t="s">
        <v>240</v>
      </c>
      <c r="E29" s="147" t="s">
        <v>819</v>
      </c>
    </row>
    <row r="30" spans="1:20" x14ac:dyDescent="0.35">
      <c r="B30" s="40" t="s">
        <v>258</v>
      </c>
      <c r="C30" s="50"/>
      <c r="D30" s="50"/>
      <c r="E30" s="89"/>
    </row>
    <row r="31" spans="1:20" ht="15" thickBot="1" x14ac:dyDescent="0.4">
      <c r="B31" s="40" t="s">
        <v>259</v>
      </c>
      <c r="C31" s="50"/>
      <c r="D31" s="57"/>
      <c r="E31" s="89"/>
      <c r="G31" s="44" t="s">
        <v>260</v>
      </c>
      <c r="H31" s="44"/>
      <c r="I31" s="44"/>
      <c r="J31" s="44"/>
      <c r="K31" s="44"/>
      <c r="L31" s="44"/>
      <c r="M31" s="44"/>
      <c r="N31" s="44"/>
      <c r="O31" s="44"/>
      <c r="P31" s="44"/>
      <c r="Q31" s="44"/>
      <c r="R31" s="44"/>
      <c r="S31" s="44"/>
      <c r="T31" s="44"/>
    </row>
    <row r="32" spans="1:20" ht="15" thickBot="1" x14ac:dyDescent="0.4">
      <c r="B32" s="40" t="s">
        <v>261</v>
      </c>
      <c r="C32" s="43" t="e">
        <f>C8/(C30*C31*C10*C11)</f>
        <v>#DIV/0!</v>
      </c>
      <c r="D32" s="43" t="e">
        <f>D8/(D30*D31*D10*D11)</f>
        <v>#DIV/0!</v>
      </c>
      <c r="E32" s="43" t="e">
        <f>AVERAGE(C32:D32)</f>
        <v>#DIV/0!</v>
      </c>
    </row>
    <row r="33" spans="1:9" ht="15" thickBot="1" x14ac:dyDescent="0.4">
      <c r="I33" s="46" t="s">
        <v>262</v>
      </c>
    </row>
    <row r="34" spans="1:9" ht="15" thickBot="1" x14ac:dyDescent="0.4">
      <c r="A34" s="146"/>
      <c r="B34" s="146"/>
      <c r="C34" s="79" t="s">
        <v>263</v>
      </c>
      <c r="D34" s="80"/>
      <c r="E34" s="96" t="s">
        <v>186</v>
      </c>
      <c r="F34" s="80"/>
      <c r="G34" s="93"/>
      <c r="I34" s="46" t="s">
        <v>264</v>
      </c>
    </row>
    <row r="35" spans="1:9" x14ac:dyDescent="0.35">
      <c r="B35" s="46"/>
      <c r="C35" s="138">
        <v>100</v>
      </c>
      <c r="D35" s="104" t="s">
        <v>265</v>
      </c>
      <c r="E35" s="81"/>
      <c r="F35" s="148"/>
      <c r="G35" s="149"/>
      <c r="H35" s="48"/>
    </row>
    <row r="36" spans="1:9" x14ac:dyDescent="0.35">
      <c r="C36" s="138">
        <v>79</v>
      </c>
      <c r="D36" s="104">
        <v>4</v>
      </c>
      <c r="E36" s="81"/>
      <c r="F36" s="150"/>
      <c r="G36" s="151"/>
    </row>
    <row r="37" spans="1:9" x14ac:dyDescent="0.35">
      <c r="C37" s="111">
        <v>75</v>
      </c>
      <c r="D37" s="104">
        <v>5</v>
      </c>
      <c r="E37" s="81"/>
      <c r="F37" s="81"/>
      <c r="G37" s="94"/>
    </row>
    <row r="38" spans="1:9" x14ac:dyDescent="0.35">
      <c r="C38" s="111">
        <v>70</v>
      </c>
      <c r="D38" s="104">
        <v>6</v>
      </c>
      <c r="E38" s="152"/>
      <c r="F38" s="81"/>
      <c r="G38" s="94"/>
    </row>
    <row r="39" spans="1:9" x14ac:dyDescent="0.35">
      <c r="C39" s="111">
        <v>65</v>
      </c>
      <c r="D39" s="104">
        <v>7</v>
      </c>
      <c r="E39" s="152"/>
      <c r="F39" s="81"/>
      <c r="G39" s="94"/>
    </row>
    <row r="40" spans="1:9" x14ac:dyDescent="0.35">
      <c r="C40" s="111">
        <v>55</v>
      </c>
      <c r="D40" s="104">
        <v>8</v>
      </c>
      <c r="E40" s="81"/>
      <c r="F40" s="81"/>
      <c r="G40" s="94"/>
    </row>
    <row r="41" spans="1:9" x14ac:dyDescent="0.35">
      <c r="C41" s="111">
        <v>50</v>
      </c>
      <c r="D41" s="104">
        <v>9</v>
      </c>
      <c r="E41" s="81"/>
      <c r="F41" s="81"/>
      <c r="G41" s="94"/>
    </row>
    <row r="42" spans="1:9" x14ac:dyDescent="0.35">
      <c r="C42" s="111">
        <v>40</v>
      </c>
      <c r="D42" s="104">
        <v>10</v>
      </c>
      <c r="E42" s="81"/>
      <c r="F42" s="81"/>
      <c r="G42" s="94"/>
    </row>
    <row r="43" spans="1:9" x14ac:dyDescent="0.35">
      <c r="C43" s="111">
        <v>30</v>
      </c>
      <c r="D43" s="104">
        <v>11</v>
      </c>
      <c r="E43" s="81"/>
      <c r="F43" s="81"/>
      <c r="G43" s="94"/>
    </row>
    <row r="44" spans="1:9" x14ac:dyDescent="0.35">
      <c r="C44" s="111">
        <v>21</v>
      </c>
      <c r="D44" s="104">
        <v>12</v>
      </c>
      <c r="E44" s="81"/>
      <c r="F44" s="81"/>
      <c r="G44" s="94"/>
    </row>
    <row r="45" spans="1:9" ht="15" thickBot="1" x14ac:dyDescent="0.4">
      <c r="C45" s="139">
        <v>0</v>
      </c>
      <c r="D45" s="171" t="s">
        <v>266</v>
      </c>
      <c r="E45" s="83"/>
      <c r="F45" s="83"/>
      <c r="G45" s="85"/>
    </row>
    <row r="46" spans="1:9" x14ac:dyDescent="0.35">
      <c r="C46" s="89"/>
      <c r="D46" s="153"/>
      <c r="E46" s="89"/>
      <c r="F46" s="89"/>
      <c r="G46" s="89"/>
    </row>
    <row r="47" spans="1:9" x14ac:dyDescent="0.35">
      <c r="C47" s="89"/>
      <c r="D47" s="153"/>
      <c r="E47" s="89"/>
      <c r="F47" s="89"/>
      <c r="G47" s="89"/>
    </row>
    <row r="48" spans="1:9" x14ac:dyDescent="0.35">
      <c r="B48" s="40" t="s">
        <v>267</v>
      </c>
      <c r="C48" s="89"/>
      <c r="D48" s="153"/>
      <c r="E48" s="89"/>
      <c r="F48" s="89"/>
      <c r="G48" s="89"/>
    </row>
    <row r="49" spans="1:17" x14ac:dyDescent="0.35">
      <c r="C49" s="89"/>
      <c r="D49" s="153"/>
      <c r="E49" s="89"/>
      <c r="F49" s="89"/>
      <c r="G49" s="89"/>
    </row>
    <row r="50" spans="1:17" x14ac:dyDescent="0.35">
      <c r="C50" s="154" t="s">
        <v>268</v>
      </c>
      <c r="D50" s="155" t="s">
        <v>269</v>
      </c>
      <c r="E50" s="89"/>
      <c r="F50" s="89"/>
      <c r="G50" s="89"/>
    </row>
    <row r="51" spans="1:17" x14ac:dyDescent="0.35">
      <c r="C51" s="172" t="s">
        <v>270</v>
      </c>
      <c r="D51" s="173">
        <v>0</v>
      </c>
      <c r="E51" s="201" t="s">
        <v>271</v>
      </c>
      <c r="G51" s="46"/>
      <c r="H51" s="46"/>
      <c r="I51" s="46"/>
      <c r="J51" s="46"/>
      <c r="K51" s="46"/>
      <c r="L51" s="46"/>
    </row>
    <row r="52" spans="1:17" ht="15" thickBot="1" x14ac:dyDescent="0.4">
      <c r="C52" s="172" t="s">
        <v>272</v>
      </c>
      <c r="D52" s="174">
        <v>100</v>
      </c>
      <c r="E52" s="201" t="s">
        <v>273</v>
      </c>
      <c r="F52" s="89"/>
      <c r="G52" s="89"/>
      <c r="I52" s="89"/>
    </row>
    <row r="53" spans="1:17" ht="15" thickBot="1" x14ac:dyDescent="0.4">
      <c r="C53" s="128" t="s">
        <v>186</v>
      </c>
      <c r="D53" s="93"/>
      <c r="E53" s="89"/>
      <c r="F53" s="89"/>
      <c r="G53" s="89"/>
      <c r="I53" s="89"/>
    </row>
    <row r="54" spans="1:17" ht="15" thickBot="1" x14ac:dyDescent="0.4">
      <c r="C54" s="156"/>
      <c r="D54" s="132"/>
      <c r="E54" s="89"/>
      <c r="F54" s="89"/>
      <c r="G54" s="89"/>
      <c r="I54" s="89"/>
    </row>
    <row r="55" spans="1:17" ht="15" thickBot="1" x14ac:dyDescent="0.4">
      <c r="B55" s="92" t="s">
        <v>274</v>
      </c>
      <c r="C55" s="292" t="s">
        <v>275</v>
      </c>
      <c r="D55" s="157"/>
      <c r="E55" s="44" t="s">
        <v>276</v>
      </c>
      <c r="F55" s="82"/>
      <c r="G55" s="82"/>
      <c r="H55" s="66"/>
      <c r="I55" s="82"/>
      <c r="J55" s="66"/>
    </row>
    <row r="56" spans="1:17" x14ac:dyDescent="0.35">
      <c r="C56" s="89"/>
      <c r="D56" s="153"/>
      <c r="E56" s="89"/>
      <c r="F56" s="89"/>
      <c r="G56" s="89"/>
      <c r="I56" s="89"/>
    </row>
    <row r="57" spans="1:17" s="42" customFormat="1" x14ac:dyDescent="0.35">
      <c r="A57" s="41"/>
      <c r="B57" s="41" t="s">
        <v>277</v>
      </c>
    </row>
    <row r="58" spans="1:17" x14ac:dyDescent="0.35">
      <c r="C58" s="40" t="s">
        <v>239</v>
      </c>
      <c r="D58" s="40" t="s">
        <v>240</v>
      </c>
      <c r="E58" s="147" t="s">
        <v>819</v>
      </c>
    </row>
    <row r="59" spans="1:17" x14ac:dyDescent="0.35">
      <c r="B59" s="40" t="s">
        <v>278</v>
      </c>
      <c r="C59" s="50"/>
      <c r="D59" s="50"/>
    </row>
    <row r="60" spans="1:17" x14ac:dyDescent="0.35">
      <c r="B60" s="40" t="s">
        <v>279</v>
      </c>
      <c r="C60" s="50"/>
      <c r="D60" s="50"/>
    </row>
    <row r="61" spans="1:17" ht="15" thickBot="1" x14ac:dyDescent="0.4">
      <c r="B61" s="40" t="s">
        <v>280</v>
      </c>
      <c r="C61" s="50"/>
      <c r="D61" s="50"/>
      <c r="G61" s="44" t="s">
        <v>281</v>
      </c>
      <c r="H61" s="44"/>
      <c r="I61" s="44"/>
      <c r="J61" s="44"/>
      <c r="K61" s="44"/>
      <c r="L61" s="44"/>
      <c r="M61" s="44"/>
      <c r="N61" s="44"/>
      <c r="O61" s="44"/>
      <c r="P61" s="44"/>
      <c r="Q61" s="44"/>
    </row>
    <row r="62" spans="1:17" ht="15" thickBot="1" x14ac:dyDescent="0.4">
      <c r="B62" s="40" t="s">
        <v>282</v>
      </c>
      <c r="C62" s="43" t="e">
        <f>(((C59+C60)*C12*C11*C10)+C61)/C8</f>
        <v>#DIV/0!</v>
      </c>
      <c r="D62" s="43" t="e">
        <f>(((D59+D60)*D12*D11*D10)+D61)/D8</f>
        <v>#DIV/0!</v>
      </c>
      <c r="E62" s="43" t="e">
        <f>AVERAGE(C62:D62)</f>
        <v>#DIV/0!</v>
      </c>
    </row>
    <row r="63" spans="1:17" ht="15" thickBot="1" x14ac:dyDescent="0.4"/>
    <row r="64" spans="1:17" ht="15" thickBot="1" x14ac:dyDescent="0.4">
      <c r="B64" s="40" t="s">
        <v>283</v>
      </c>
      <c r="C64" s="43" t="e">
        <f>C59/C60</f>
        <v>#DIV/0!</v>
      </c>
      <c r="D64" s="43" t="e">
        <f>D59/D60</f>
        <v>#DIV/0!</v>
      </c>
      <c r="E64" s="44" t="s">
        <v>284</v>
      </c>
      <c r="F64" s="66"/>
      <c r="G64" s="66"/>
      <c r="H64" s="66"/>
      <c r="I64" s="66"/>
      <c r="J64" s="66"/>
      <c r="K64" s="66"/>
      <c r="L64" s="66"/>
      <c r="M64" s="66"/>
      <c r="N64" s="66"/>
      <c r="O64" s="66"/>
      <c r="P64" s="66"/>
      <c r="Q64" s="66"/>
    </row>
    <row r="65" spans="1:31" ht="15" thickBot="1" x14ac:dyDescent="0.4">
      <c r="B65" s="40" t="s">
        <v>285</v>
      </c>
      <c r="C65" s="43"/>
      <c r="D65" s="43"/>
      <c r="E65" s="44" t="s">
        <v>286</v>
      </c>
      <c r="F65" s="66"/>
      <c r="G65" s="66"/>
      <c r="H65" s="66"/>
      <c r="I65" s="66"/>
      <c r="J65" s="66"/>
      <c r="K65" s="66"/>
      <c r="L65" s="66"/>
      <c r="M65" s="66"/>
      <c r="N65" s="66"/>
      <c r="O65" s="66"/>
      <c r="P65" s="66"/>
      <c r="Q65" s="66"/>
    </row>
    <row r="66" spans="1:31" ht="15" thickBot="1" x14ac:dyDescent="0.4">
      <c r="B66" s="40" t="s">
        <v>287</v>
      </c>
      <c r="C66" s="93"/>
      <c r="E66" s="44" t="s">
        <v>288</v>
      </c>
      <c r="F66" s="44"/>
      <c r="G66" s="44"/>
      <c r="H66" s="44"/>
      <c r="I66" s="44"/>
      <c r="J66" s="44"/>
      <c r="K66" s="44"/>
      <c r="L66" s="44"/>
      <c r="M66" s="44"/>
      <c r="N66" s="44"/>
      <c r="O66" s="44"/>
      <c r="P66" s="44"/>
      <c r="Q66" s="44"/>
      <c r="R66" s="46"/>
      <c r="S66" s="46"/>
      <c r="T66" s="46"/>
      <c r="U66" s="48"/>
    </row>
    <row r="67" spans="1:31" ht="15" thickBot="1" x14ac:dyDescent="0.4">
      <c r="C67" s="158" t="s">
        <v>289</v>
      </c>
      <c r="E67" s="167" t="s">
        <v>290</v>
      </c>
      <c r="F67" s="167"/>
      <c r="G67" s="167"/>
      <c r="H67" s="167"/>
      <c r="I67" s="44"/>
      <c r="J67" s="44"/>
      <c r="K67" s="44"/>
      <c r="L67" s="44"/>
      <c r="M67" s="44"/>
      <c r="N67" s="46"/>
      <c r="O67" s="46"/>
      <c r="P67" s="46"/>
      <c r="Q67" s="46"/>
      <c r="R67" s="46"/>
      <c r="S67" s="46"/>
      <c r="T67" s="46"/>
      <c r="U67" s="48"/>
    </row>
    <row r="68" spans="1:31" ht="15" thickBot="1" x14ac:dyDescent="0.4"/>
    <row r="69" spans="1:31" ht="15" thickBot="1" x14ac:dyDescent="0.4">
      <c r="C69" s="95" t="s">
        <v>291</v>
      </c>
      <c r="D69" s="80"/>
      <c r="E69" s="96" t="s">
        <v>186</v>
      </c>
      <c r="F69" s="80"/>
      <c r="G69" s="93"/>
    </row>
    <row r="70" spans="1:31" x14ac:dyDescent="0.35">
      <c r="C70" s="111">
        <v>100</v>
      </c>
      <c r="D70" s="104" t="s">
        <v>292</v>
      </c>
      <c r="E70" s="81"/>
      <c r="F70" s="81"/>
      <c r="G70" s="94"/>
      <c r="P70" s="46"/>
      <c r="Q70" s="46"/>
      <c r="R70" s="46"/>
      <c r="S70" s="46"/>
      <c r="T70" s="46"/>
      <c r="U70" s="46"/>
      <c r="V70" s="46"/>
      <c r="W70" s="46"/>
      <c r="X70" s="46"/>
      <c r="Y70" s="46"/>
      <c r="Z70" s="46"/>
      <c r="AA70" s="46"/>
      <c r="AB70" s="46"/>
      <c r="AC70" s="46"/>
      <c r="AD70" s="46"/>
      <c r="AE70" s="46"/>
    </row>
    <row r="71" spans="1:31" x14ac:dyDescent="0.35">
      <c r="C71" s="111">
        <v>80</v>
      </c>
      <c r="D71" s="104">
        <v>18</v>
      </c>
      <c r="E71" s="81"/>
      <c r="F71" s="81"/>
      <c r="G71" s="94"/>
      <c r="P71" s="46"/>
      <c r="Q71" s="46"/>
      <c r="R71" s="46"/>
      <c r="S71" s="46"/>
      <c r="T71" s="46"/>
      <c r="U71" s="46"/>
      <c r="V71" s="46"/>
      <c r="W71" s="46"/>
      <c r="X71" s="46"/>
      <c r="Y71" s="46"/>
      <c r="Z71" s="46"/>
      <c r="AA71" s="46"/>
      <c r="AB71" s="46"/>
      <c r="AC71" s="46"/>
      <c r="AD71" s="46"/>
      <c r="AE71" s="46"/>
    </row>
    <row r="72" spans="1:31" x14ac:dyDescent="0.35">
      <c r="C72" s="111">
        <v>71</v>
      </c>
      <c r="D72" s="104">
        <v>17.5</v>
      </c>
      <c r="E72" s="81"/>
      <c r="F72" s="81"/>
      <c r="G72" s="94"/>
    </row>
    <row r="73" spans="1:31" x14ac:dyDescent="0.35">
      <c r="C73" s="111">
        <v>63</v>
      </c>
      <c r="D73" s="104">
        <v>17</v>
      </c>
      <c r="E73" s="81"/>
      <c r="F73" s="81"/>
      <c r="G73" s="94"/>
    </row>
    <row r="74" spans="1:31" x14ac:dyDescent="0.35">
      <c r="C74" s="111">
        <v>55</v>
      </c>
      <c r="D74" s="104">
        <v>16.5</v>
      </c>
      <c r="E74" s="81"/>
      <c r="F74" s="81"/>
      <c r="G74" s="94"/>
    </row>
    <row r="75" spans="1:31" x14ac:dyDescent="0.35">
      <c r="C75" s="111">
        <v>50</v>
      </c>
      <c r="D75" s="104">
        <v>16</v>
      </c>
      <c r="E75" s="81"/>
      <c r="F75" s="81"/>
      <c r="G75" s="94"/>
    </row>
    <row r="76" spans="1:31" x14ac:dyDescent="0.35">
      <c r="C76" s="111">
        <v>35</v>
      </c>
      <c r="D76" s="104">
        <v>15.5</v>
      </c>
      <c r="E76" s="81"/>
      <c r="F76" s="81"/>
      <c r="G76" s="94"/>
    </row>
    <row r="77" spans="1:31" x14ac:dyDescent="0.35">
      <c r="C77" s="111">
        <v>21</v>
      </c>
      <c r="D77" s="104">
        <v>15</v>
      </c>
      <c r="E77" s="81"/>
      <c r="F77" s="81"/>
      <c r="G77" s="94"/>
    </row>
    <row r="78" spans="1:31" ht="15" thickBot="1" x14ac:dyDescent="0.4">
      <c r="C78" s="139">
        <v>0</v>
      </c>
      <c r="D78" s="171" t="s">
        <v>293</v>
      </c>
      <c r="E78" s="83"/>
      <c r="F78" s="83"/>
      <c r="G78" s="85"/>
    </row>
    <row r="80" spans="1:31" s="42" customFormat="1" x14ac:dyDescent="0.35">
      <c r="A80" s="41"/>
      <c r="B80" s="41" t="s">
        <v>294</v>
      </c>
    </row>
    <row r="81" spans="1:18" x14ac:dyDescent="0.35">
      <c r="C81" s="40" t="s">
        <v>239</v>
      </c>
      <c r="D81" s="40" t="s">
        <v>240</v>
      </c>
      <c r="E81" s="147" t="s">
        <v>819</v>
      </c>
    </row>
    <row r="82" spans="1:18" x14ac:dyDescent="0.35">
      <c r="B82" s="40" t="s">
        <v>295</v>
      </c>
      <c r="C82" s="50"/>
      <c r="D82" s="50"/>
      <c r="F82" s="44" t="s">
        <v>296</v>
      </c>
      <c r="G82" s="66"/>
      <c r="H82" s="66"/>
      <c r="I82" s="66"/>
      <c r="J82" s="66"/>
      <c r="K82" s="66"/>
      <c r="L82" s="66"/>
      <c r="M82" s="66"/>
      <c r="N82" s="66"/>
      <c r="O82" s="66"/>
      <c r="P82" s="66"/>
    </row>
    <row r="83" spans="1:18" x14ac:dyDescent="0.35">
      <c r="B83" s="40" t="s">
        <v>297</v>
      </c>
      <c r="C83" s="50"/>
      <c r="D83" s="50"/>
      <c r="Q83" s="46"/>
      <c r="R83" s="46"/>
    </row>
    <row r="84" spans="1:18" ht="15" thickBot="1" x14ac:dyDescent="0.4">
      <c r="B84" s="40" t="s">
        <v>298</v>
      </c>
      <c r="C84" s="50"/>
      <c r="D84" s="50"/>
      <c r="F84" s="44" t="s">
        <v>299</v>
      </c>
      <c r="G84" s="66"/>
      <c r="H84" s="44"/>
      <c r="I84" s="44"/>
      <c r="J84" s="44"/>
      <c r="K84" s="44"/>
      <c r="L84" s="44"/>
      <c r="M84" s="44"/>
      <c r="N84" s="44"/>
      <c r="O84" s="44"/>
      <c r="P84" s="44"/>
      <c r="Q84" s="46"/>
      <c r="R84" s="46"/>
    </row>
    <row r="85" spans="1:18" ht="15" thickBot="1" x14ac:dyDescent="0.4">
      <c r="B85" s="40" t="s">
        <v>300</v>
      </c>
      <c r="C85" s="43" t="e">
        <f>C83*C12*C82*C84*C10/C8</f>
        <v>#DIV/0!</v>
      </c>
      <c r="D85" s="43" t="e">
        <f>D83*D12*D82*D84*D10/D8</f>
        <v>#DIV/0!</v>
      </c>
      <c r="E85" s="43" t="e">
        <f>AVERAGE(C85:D85)</f>
        <v>#DIV/0!</v>
      </c>
    </row>
    <row r="86" spans="1:18" ht="15" thickBot="1" x14ac:dyDescent="0.4">
      <c r="C86" s="89"/>
      <c r="D86" s="89"/>
      <c r="E86" s="89"/>
      <c r="F86" s="48"/>
    </row>
    <row r="87" spans="1:18" ht="15" thickBot="1" x14ac:dyDescent="0.4">
      <c r="B87" s="40" t="s">
        <v>301</v>
      </c>
      <c r="C87" s="298"/>
      <c r="D87" s="299"/>
      <c r="E87" s="300"/>
      <c r="F87" s="159" t="s">
        <v>244</v>
      </c>
      <c r="J87" s="89"/>
    </row>
    <row r="88" spans="1:18" ht="15" thickBot="1" x14ac:dyDescent="0.4">
      <c r="J88" s="89"/>
    </row>
    <row r="89" spans="1:18" ht="15" thickBot="1" x14ac:dyDescent="0.4">
      <c r="C89" s="109" t="s">
        <v>302</v>
      </c>
      <c r="D89" s="110"/>
      <c r="E89" s="121" t="s">
        <v>186</v>
      </c>
      <c r="F89" s="110"/>
      <c r="G89" s="226" t="e">
        <f>IF(D91&lt;50,E92,E93)</f>
        <v>#DIV/0!</v>
      </c>
      <c r="H89" s="102"/>
      <c r="I89" s="103"/>
      <c r="J89" s="89"/>
    </row>
    <row r="90" spans="1:18" x14ac:dyDescent="0.35">
      <c r="C90" s="111" t="s">
        <v>106</v>
      </c>
      <c r="D90" s="104" t="e">
        <f>E85</f>
        <v>#DIV/0!</v>
      </c>
      <c r="E90" s="104"/>
      <c r="F90" s="105" t="s">
        <v>107</v>
      </c>
      <c r="G90" s="105">
        <v>0</v>
      </c>
      <c r="H90" s="105" t="s">
        <v>108</v>
      </c>
      <c r="I90" s="106">
        <v>41.975539383499999</v>
      </c>
      <c r="J90" s="89"/>
    </row>
    <row r="91" spans="1:18" x14ac:dyDescent="0.35">
      <c r="C91" s="111" t="s">
        <v>109</v>
      </c>
      <c r="D91" s="104" t="e">
        <f>(100*D90)/160</f>
        <v>#DIV/0!</v>
      </c>
      <c r="E91" s="104"/>
      <c r="F91" s="105" t="s">
        <v>110</v>
      </c>
      <c r="G91" s="105">
        <v>0</v>
      </c>
      <c r="H91" s="105" t="s">
        <v>111</v>
      </c>
      <c r="I91" s="106">
        <v>-2.5185323630999998</v>
      </c>
    </row>
    <row r="92" spans="1:18" x14ac:dyDescent="0.35">
      <c r="C92" s="111" t="s">
        <v>112</v>
      </c>
      <c r="D92" s="104" t="s">
        <v>255</v>
      </c>
      <c r="E92" s="113" t="e">
        <f>(G91*D91)+(G92*D91^2)+(G93*D91^3)</f>
        <v>#DIV/0!</v>
      </c>
      <c r="F92" s="105" t="s">
        <v>114</v>
      </c>
      <c r="G92" s="105">
        <v>6.8928966999999997E-3</v>
      </c>
      <c r="H92" s="105" t="s">
        <v>115</v>
      </c>
      <c r="I92" s="106">
        <v>5.7263544E-2</v>
      </c>
    </row>
    <row r="93" spans="1:18" ht="15" thickBot="1" x14ac:dyDescent="0.4">
      <c r="C93" s="139"/>
      <c r="D93" s="107" t="s">
        <v>256</v>
      </c>
      <c r="E93" s="140" t="e">
        <f>MIN(100,((I90+(I91*D91)+(I92*D91^2)+(I93*D91^3))))</f>
        <v>#DIV/0!</v>
      </c>
      <c r="F93" s="141" t="s">
        <v>117</v>
      </c>
      <c r="G93" s="141">
        <v>7.3046600000000006E-5</v>
      </c>
      <c r="H93" s="141" t="s">
        <v>118</v>
      </c>
      <c r="I93" s="142">
        <v>-2.6275769999999999E-4</v>
      </c>
    </row>
    <row r="95" spans="1:18" s="42" customFormat="1" x14ac:dyDescent="0.35">
      <c r="A95" s="41"/>
      <c r="B95" s="41" t="s">
        <v>303</v>
      </c>
    </row>
    <row r="96" spans="1:18" x14ac:dyDescent="0.35">
      <c r="C96" s="40" t="s">
        <v>239</v>
      </c>
      <c r="D96" s="40" t="s">
        <v>240</v>
      </c>
      <c r="E96" s="147" t="s">
        <v>819</v>
      </c>
    </row>
    <row r="97" spans="2:17" x14ac:dyDescent="0.35">
      <c r="B97" s="40" t="s">
        <v>304</v>
      </c>
      <c r="C97" s="50"/>
      <c r="D97" s="50"/>
    </row>
    <row r="98" spans="2:17" x14ac:dyDescent="0.35">
      <c r="B98" s="40" t="s">
        <v>305</v>
      </c>
      <c r="C98" s="123">
        <f>C11*C12</f>
        <v>0</v>
      </c>
      <c r="D98" s="123">
        <f>D11*D12</f>
        <v>0</v>
      </c>
    </row>
    <row r="99" spans="2:17" x14ac:dyDescent="0.35">
      <c r="B99" s="40" t="s">
        <v>306</v>
      </c>
      <c r="C99" s="123">
        <f>SUM(C100:C102)</f>
        <v>0</v>
      </c>
      <c r="D99" s="123">
        <f>SUM(D100:D102)</f>
        <v>0</v>
      </c>
    </row>
    <row r="100" spans="2:17" x14ac:dyDescent="0.35">
      <c r="B100" s="69" t="s">
        <v>824</v>
      </c>
      <c r="C100" s="50"/>
      <c r="D100" s="50"/>
      <c r="E100" s="44" t="s">
        <v>307</v>
      </c>
      <c r="F100" s="44"/>
      <c r="G100" s="44"/>
      <c r="H100" s="44"/>
      <c r="I100" s="44"/>
      <c r="J100" s="44"/>
      <c r="K100" s="44"/>
      <c r="L100" s="44"/>
      <c r="M100" s="44"/>
    </row>
    <row r="101" spans="2:17" x14ac:dyDescent="0.35">
      <c r="B101" s="69" t="s">
        <v>825</v>
      </c>
      <c r="C101" s="50"/>
      <c r="D101" s="50"/>
    </row>
    <row r="102" spans="2:17" x14ac:dyDescent="0.35">
      <c r="B102" s="69" t="s">
        <v>826</v>
      </c>
      <c r="C102" s="50"/>
      <c r="D102" s="50"/>
    </row>
    <row r="103" spans="2:17" x14ac:dyDescent="0.35">
      <c r="B103" s="160" t="s">
        <v>308</v>
      </c>
      <c r="C103" s="123">
        <f>SUM(C104:C106)</f>
        <v>0</v>
      </c>
      <c r="D103" s="123">
        <f>SUM(D104:D106)</f>
        <v>0</v>
      </c>
    </row>
    <row r="104" spans="2:17" x14ac:dyDescent="0.35">
      <c r="B104" s="69" t="s">
        <v>824</v>
      </c>
      <c r="C104" s="50"/>
      <c r="D104" s="50"/>
      <c r="E104" s="44" t="s">
        <v>309</v>
      </c>
      <c r="F104" s="44"/>
      <c r="G104" s="44"/>
      <c r="H104" s="44"/>
      <c r="I104" s="44"/>
      <c r="J104" s="44"/>
      <c r="K104" s="44"/>
      <c r="L104" s="44"/>
      <c r="M104" s="44"/>
      <c r="N104" s="44"/>
      <c r="O104" s="44"/>
      <c r="P104" s="44"/>
      <c r="Q104" s="44"/>
    </row>
    <row r="105" spans="2:17" x14ac:dyDescent="0.35">
      <c r="B105" s="69" t="s">
        <v>825</v>
      </c>
      <c r="C105" s="50"/>
      <c r="D105" s="50"/>
    </row>
    <row r="106" spans="2:17" x14ac:dyDescent="0.35">
      <c r="B106" s="69" t="s">
        <v>826</v>
      </c>
      <c r="C106" s="50"/>
      <c r="D106" s="50"/>
    </row>
    <row r="107" spans="2:17" x14ac:dyDescent="0.35">
      <c r="B107" s="160" t="s">
        <v>310</v>
      </c>
      <c r="C107" s="123">
        <f>C97*C98</f>
        <v>0</v>
      </c>
      <c r="D107" s="123">
        <f>D97*D98</f>
        <v>0</v>
      </c>
    </row>
    <row r="108" spans="2:17" x14ac:dyDescent="0.35">
      <c r="B108" s="160" t="s">
        <v>311</v>
      </c>
      <c r="C108" s="123">
        <f>C99*C98*C10</f>
        <v>0</v>
      </c>
      <c r="D108" s="123">
        <f>D99*D98*D10</f>
        <v>0</v>
      </c>
    </row>
    <row r="109" spans="2:17" ht="15" thickBot="1" x14ac:dyDescent="0.4">
      <c r="B109" s="160" t="s">
        <v>312</v>
      </c>
      <c r="C109" s="123">
        <f>C103*C98*C10</f>
        <v>0</v>
      </c>
      <c r="D109" s="123">
        <f>D103*D98*D10</f>
        <v>0</v>
      </c>
    </row>
    <row r="110" spans="2:17" ht="15" thickBot="1" x14ac:dyDescent="0.4">
      <c r="B110" s="160" t="s">
        <v>313</v>
      </c>
      <c r="C110" s="43" t="e">
        <f>(SUM(C107:C109))/C8</f>
        <v>#DIV/0!</v>
      </c>
      <c r="D110" s="43" t="e">
        <f>(SUM(D107:D109))/D8</f>
        <v>#DIV/0!</v>
      </c>
      <c r="E110" s="43" t="e">
        <f>AVERAGE(C110:D110)</f>
        <v>#DIV/0!</v>
      </c>
    </row>
    <row r="111" spans="2:17" ht="15" thickBot="1" x14ac:dyDescent="0.4">
      <c r="B111" s="161" t="s">
        <v>314</v>
      </c>
      <c r="C111" s="43" t="e">
        <f>(100*C109)/(C107+C108+C109)</f>
        <v>#DIV/0!</v>
      </c>
      <c r="D111" s="43" t="e">
        <f>(100*D109)/(D107+D108+D109)</f>
        <v>#DIV/0!</v>
      </c>
      <c r="E111" s="43" t="e">
        <f>AVERAGE(C111:D111)</f>
        <v>#DIV/0!</v>
      </c>
      <c r="J111" s="89"/>
    </row>
    <row r="112" spans="2:17" x14ac:dyDescent="0.35">
      <c r="B112" s="161" t="s">
        <v>315</v>
      </c>
      <c r="C112" s="162" t="e">
        <f>C107/C8</f>
        <v>#DIV/0!</v>
      </c>
      <c r="D112" s="162" t="e">
        <f>D107/D8</f>
        <v>#DIV/0!</v>
      </c>
      <c r="E112" s="159" t="s">
        <v>244</v>
      </c>
      <c r="J112" s="89"/>
    </row>
    <row r="113" spans="3:10" ht="15" thickBot="1" x14ac:dyDescent="0.4">
      <c r="J113" s="89"/>
    </row>
    <row r="114" spans="3:10" ht="15" thickBot="1" x14ac:dyDescent="0.4">
      <c r="C114" s="109" t="s">
        <v>316</v>
      </c>
      <c r="D114" s="110"/>
      <c r="E114" s="121" t="s">
        <v>186</v>
      </c>
      <c r="F114" s="110"/>
      <c r="G114" s="226" t="e">
        <f>IF(D116&lt;30,E117,E118)</f>
        <v>#DIV/0!</v>
      </c>
      <c r="H114" s="102"/>
      <c r="I114" s="103"/>
      <c r="J114" s="89"/>
    </row>
    <row r="115" spans="3:10" x14ac:dyDescent="0.35">
      <c r="C115" s="111" t="s">
        <v>106</v>
      </c>
      <c r="D115" s="104" t="e">
        <f>E110</f>
        <v>#DIV/0!</v>
      </c>
      <c r="E115" s="104"/>
      <c r="F115" s="104"/>
      <c r="G115" s="104"/>
      <c r="H115" s="104"/>
      <c r="I115" s="117"/>
      <c r="J115" s="89"/>
    </row>
    <row r="116" spans="3:10" x14ac:dyDescent="0.35">
      <c r="C116" s="111" t="s">
        <v>109</v>
      </c>
      <c r="D116" s="104" t="e">
        <f>100*(1-(2000-D115)/(2000-400))</f>
        <v>#DIV/0!</v>
      </c>
      <c r="E116" s="104"/>
      <c r="F116" s="105" t="s">
        <v>107</v>
      </c>
      <c r="G116" s="105">
        <v>0</v>
      </c>
      <c r="H116" s="105" t="s">
        <v>108</v>
      </c>
      <c r="I116" s="106">
        <v>3.2771454904000001</v>
      </c>
      <c r="J116" s="89"/>
    </row>
    <row r="117" spans="3:10" x14ac:dyDescent="0.35">
      <c r="C117" s="111" t="s">
        <v>112</v>
      </c>
      <c r="D117" s="104" t="s">
        <v>317</v>
      </c>
      <c r="E117" s="113" t="e">
        <f>MAX(0,((G117*D116)+(G118*D116^2)+(G119*D116^3)))</f>
        <v>#DIV/0!</v>
      </c>
      <c r="F117" s="105" t="s">
        <v>110</v>
      </c>
      <c r="G117" s="105">
        <v>0.7164389632</v>
      </c>
      <c r="H117" s="105" t="s">
        <v>111</v>
      </c>
      <c r="I117" s="106">
        <v>0.38872441419999998</v>
      </c>
      <c r="J117" s="89"/>
    </row>
    <row r="118" spans="3:10" x14ac:dyDescent="0.35">
      <c r="C118" s="111"/>
      <c r="D118" s="104" t="s">
        <v>318</v>
      </c>
      <c r="E118" s="113" t="e">
        <f>MIN(100,(I116+(I117*D116)+(I118*D116^2)+(I119*D116^3)))</f>
        <v>#DIV/0!</v>
      </c>
      <c r="F118" s="105" t="s">
        <v>114</v>
      </c>
      <c r="G118" s="105">
        <v>-2.5580517999999998E-3</v>
      </c>
      <c r="H118" s="105" t="s">
        <v>115</v>
      </c>
      <c r="I118" s="106">
        <v>8.3657664999999999E-3</v>
      </c>
      <c r="J118" s="91"/>
    </row>
    <row r="119" spans="3:10" ht="15" thickBot="1" x14ac:dyDescent="0.4">
      <c r="C119" s="139"/>
      <c r="D119" s="107"/>
      <c r="E119" s="107"/>
      <c r="F119" s="141" t="s">
        <v>117</v>
      </c>
      <c r="G119" s="141">
        <v>9.5568499999999998E-5</v>
      </c>
      <c r="H119" s="141" t="s">
        <v>118</v>
      </c>
      <c r="I119" s="142">
        <v>-2.5807299999999999E-5</v>
      </c>
      <c r="J119" s="91"/>
    </row>
    <row r="120" spans="3:10" ht="15" thickBot="1" x14ac:dyDescent="0.4">
      <c r="C120" s="99"/>
      <c r="D120" s="99"/>
      <c r="E120" s="99"/>
      <c r="F120" s="99"/>
      <c r="G120" s="99"/>
      <c r="H120" s="99"/>
      <c r="I120" s="99"/>
      <c r="J120" s="91"/>
    </row>
    <row r="121" spans="3:10" ht="15" thickBot="1" x14ac:dyDescent="0.4">
      <c r="C121" s="109" t="s">
        <v>319</v>
      </c>
      <c r="D121" s="110"/>
      <c r="E121" s="121" t="s">
        <v>186</v>
      </c>
      <c r="F121" s="110"/>
      <c r="G121" s="226" t="e">
        <f>IF(D123&lt;70,E124,E125)</f>
        <v>#DIV/0!</v>
      </c>
      <c r="H121" s="102"/>
      <c r="I121" s="103"/>
      <c r="J121" s="89"/>
    </row>
    <row r="122" spans="3:10" x14ac:dyDescent="0.35">
      <c r="C122" s="111" t="s">
        <v>106</v>
      </c>
      <c r="D122" s="104" t="e">
        <f>E111</f>
        <v>#DIV/0!</v>
      </c>
      <c r="E122" s="104"/>
      <c r="F122" s="104"/>
      <c r="G122" s="104"/>
      <c r="H122" s="104"/>
      <c r="I122" s="117"/>
      <c r="J122" s="89"/>
    </row>
    <row r="123" spans="3:10" x14ac:dyDescent="0.35">
      <c r="C123" s="111" t="s">
        <v>109</v>
      </c>
      <c r="D123" s="104" t="e">
        <f>100-D122</f>
        <v>#DIV/0!</v>
      </c>
      <c r="E123" s="104"/>
      <c r="F123" s="105" t="s">
        <v>107</v>
      </c>
      <c r="G123" s="105">
        <v>0</v>
      </c>
      <c r="H123" s="105" t="s">
        <v>108</v>
      </c>
      <c r="I123" s="106">
        <v>-556.29336847249999</v>
      </c>
      <c r="J123" s="89"/>
    </row>
    <row r="124" spans="3:10" x14ac:dyDescent="0.35">
      <c r="C124" s="111" t="s">
        <v>112</v>
      </c>
      <c r="D124" s="104" t="s">
        <v>113</v>
      </c>
      <c r="E124" s="113" t="e">
        <f>(G124*D123)+(G125*D123^2)+(G126*D123^3)</f>
        <v>#DIV/0!</v>
      </c>
      <c r="F124" s="105" t="s">
        <v>110</v>
      </c>
      <c r="G124" s="105">
        <v>0.15683897359999999</v>
      </c>
      <c r="H124" s="105" t="s">
        <v>111</v>
      </c>
      <c r="I124" s="106">
        <v>23.997983376800001</v>
      </c>
      <c r="J124" s="91"/>
    </row>
    <row r="125" spans="3:10" x14ac:dyDescent="0.35">
      <c r="C125" s="111"/>
      <c r="D125" s="104" t="s">
        <v>116</v>
      </c>
      <c r="E125" s="113" t="e">
        <f>I123+(I124*D123)+(I125*D123^2)+(I126*D123^3)</f>
        <v>#DIV/0!</v>
      </c>
      <c r="F125" s="105" t="s">
        <v>114</v>
      </c>
      <c r="G125" s="105">
        <v>2.5197253100000001E-2</v>
      </c>
      <c r="H125" s="105" t="s">
        <v>115</v>
      </c>
      <c r="I125" s="106">
        <v>-0.3153905246</v>
      </c>
    </row>
    <row r="126" spans="3:10" ht="15" thickBot="1" x14ac:dyDescent="0.4">
      <c r="C126" s="139"/>
      <c r="D126" s="107"/>
      <c r="E126" s="107"/>
      <c r="F126" s="141" t="s">
        <v>117</v>
      </c>
      <c r="G126" s="141">
        <v>-2.114463E-4</v>
      </c>
      <c r="H126" s="141" t="s">
        <v>118</v>
      </c>
      <c r="I126" s="142">
        <v>1.4104002999999999E-3</v>
      </c>
    </row>
    <row r="129" spans="1:14" s="42" customFormat="1" x14ac:dyDescent="0.35">
      <c r="A129" s="41"/>
      <c r="B129" s="41" t="s">
        <v>320</v>
      </c>
    </row>
    <row r="130" spans="1:14" s="48" customFormat="1" x14ac:dyDescent="0.35">
      <c r="A130" s="146"/>
      <c r="B130" s="146"/>
    </row>
    <row r="131" spans="1:14" s="48" customFormat="1" x14ac:dyDescent="0.35">
      <c r="A131" s="146"/>
      <c r="B131" s="163" t="s">
        <v>321</v>
      </c>
    </row>
    <row r="132" spans="1:14" s="48" customFormat="1" x14ac:dyDescent="0.35">
      <c r="A132" s="146"/>
      <c r="B132" s="164"/>
      <c r="C132" s="52" t="s">
        <v>126</v>
      </c>
      <c r="D132" s="52" t="s">
        <v>127</v>
      </c>
      <c r="E132" s="52" t="s">
        <v>128</v>
      </c>
      <c r="F132" s="52" t="s">
        <v>322</v>
      </c>
      <c r="G132" s="52" t="s">
        <v>323</v>
      </c>
      <c r="H132" s="52" t="s">
        <v>324</v>
      </c>
      <c r="I132" s="52" t="s">
        <v>325</v>
      </c>
      <c r="J132" s="52" t="s">
        <v>326</v>
      </c>
    </row>
    <row r="133" spans="1:14" s="48" customFormat="1" x14ac:dyDescent="0.35">
      <c r="A133" s="146"/>
      <c r="B133" s="165" t="s">
        <v>327</v>
      </c>
      <c r="C133" s="52"/>
      <c r="D133" s="52"/>
      <c r="E133" s="52"/>
      <c r="F133" s="52"/>
      <c r="G133" s="52"/>
      <c r="H133" s="52"/>
      <c r="I133" s="52"/>
      <c r="J133" s="52"/>
    </row>
    <row r="134" spans="1:14" s="48" customFormat="1" x14ac:dyDescent="0.35">
      <c r="A134" s="146"/>
      <c r="B134" s="165" t="s">
        <v>328</v>
      </c>
      <c r="C134" s="52"/>
      <c r="D134" s="52"/>
      <c r="E134" s="52"/>
      <c r="F134" s="52"/>
      <c r="G134" s="52"/>
      <c r="H134" s="52"/>
      <c r="I134" s="52"/>
      <c r="J134" s="52"/>
    </row>
    <row r="135" spans="1:14" s="48" customFormat="1" x14ac:dyDescent="0.35">
      <c r="A135" s="146"/>
      <c r="B135" s="146"/>
    </row>
    <row r="136" spans="1:14" s="48" customFormat="1" x14ac:dyDescent="0.35">
      <c r="A136" s="146"/>
      <c r="B136" s="166" t="s">
        <v>329</v>
      </c>
      <c r="C136" s="175" t="s">
        <v>330</v>
      </c>
      <c r="D136" s="123">
        <f>(COUNTIF(C133:J133,"0")/8)*100</f>
        <v>0</v>
      </c>
    </row>
    <row r="137" spans="1:14" s="48" customFormat="1" x14ac:dyDescent="0.35">
      <c r="A137" s="146"/>
      <c r="B137" s="146"/>
      <c r="C137" s="175" t="s">
        <v>331</v>
      </c>
      <c r="D137" s="123">
        <f>(COUNTIF(C133:J133,"1")/8)*100</f>
        <v>0</v>
      </c>
      <c r="F137" s="167" t="s">
        <v>332</v>
      </c>
      <c r="G137" s="167"/>
      <c r="H137" s="167"/>
      <c r="I137" s="167"/>
      <c r="J137" s="44"/>
      <c r="K137" s="44"/>
      <c r="L137" s="44"/>
      <c r="M137" s="44"/>
      <c r="N137" s="44"/>
    </row>
    <row r="138" spans="1:14" s="48" customFormat="1" x14ac:dyDescent="0.35">
      <c r="A138" s="146"/>
      <c r="B138" s="146"/>
      <c r="C138" s="175" t="s">
        <v>333</v>
      </c>
      <c r="D138" s="123">
        <f>(COUNTIF(C133:J133,"2")/8)*100</f>
        <v>0</v>
      </c>
      <c r="F138" s="44" t="s">
        <v>334</v>
      </c>
      <c r="G138" s="44"/>
      <c r="H138" s="44"/>
      <c r="I138" s="44"/>
      <c r="J138" s="44"/>
      <c r="K138" s="44"/>
      <c r="L138" s="44"/>
      <c r="M138" s="44"/>
      <c r="N138" s="44"/>
    </row>
    <row r="139" spans="1:14" s="48" customFormat="1" x14ac:dyDescent="0.35">
      <c r="A139" s="146"/>
      <c r="B139" s="146"/>
      <c r="C139" s="175"/>
      <c r="D139" s="119"/>
      <c r="F139" s="44" t="s">
        <v>335</v>
      </c>
      <c r="G139" s="44"/>
      <c r="H139" s="44"/>
      <c r="I139" s="44"/>
      <c r="J139" s="44"/>
      <c r="K139" s="44"/>
      <c r="L139" s="44"/>
      <c r="M139" s="44"/>
      <c r="N139" s="44"/>
    </row>
    <row r="140" spans="1:14" s="48" customFormat="1" x14ac:dyDescent="0.35">
      <c r="A140" s="146"/>
      <c r="B140" s="166" t="s">
        <v>336</v>
      </c>
      <c r="C140" s="175" t="s">
        <v>330</v>
      </c>
      <c r="D140" s="123">
        <f>(COUNTIF(C134:J134,"0")/8)*100</f>
        <v>0</v>
      </c>
      <c r="F140" s="44" t="s">
        <v>337</v>
      </c>
      <c r="G140" s="44"/>
      <c r="H140" s="44"/>
      <c r="I140" s="44"/>
      <c r="J140" s="44"/>
      <c r="K140" s="44"/>
      <c r="L140" s="44"/>
      <c r="M140" s="44"/>
      <c r="N140" s="44"/>
    </row>
    <row r="141" spans="1:14" s="48" customFormat="1" x14ac:dyDescent="0.35">
      <c r="A141" s="146"/>
      <c r="B141" s="146"/>
      <c r="C141" s="175" t="s">
        <v>333</v>
      </c>
      <c r="D141" s="123">
        <f>(COUNTIF(C134:J134,"2")/8)*100</f>
        <v>0</v>
      </c>
    </row>
    <row r="142" spans="1:14" s="48" customFormat="1" x14ac:dyDescent="0.35">
      <c r="A142" s="146"/>
      <c r="B142" s="146"/>
    </row>
    <row r="143" spans="1:14" s="48" customFormat="1" x14ac:dyDescent="0.35">
      <c r="A143" s="146"/>
      <c r="B143" s="146"/>
    </row>
    <row r="144" spans="1:14" s="48" customFormat="1" x14ac:dyDescent="0.35">
      <c r="A144" s="146"/>
      <c r="B144" s="44" t="s">
        <v>214</v>
      </c>
      <c r="C144" s="44"/>
      <c r="D144" s="44"/>
      <c r="E144" s="44"/>
      <c r="F144" s="44"/>
    </row>
    <row r="145" spans="2:19" x14ac:dyDescent="0.35">
      <c r="C145" s="40" t="s">
        <v>338</v>
      </c>
    </row>
    <row r="146" spans="2:19" x14ac:dyDescent="0.35">
      <c r="B146" s="52" t="s">
        <v>339</v>
      </c>
      <c r="C146" s="52">
        <v>0</v>
      </c>
      <c r="D146" s="168" t="s">
        <v>340</v>
      </c>
      <c r="E146" s="89"/>
      <c r="F146" s="89"/>
      <c r="G146" s="89"/>
      <c r="H146" s="89"/>
      <c r="I146" s="89"/>
      <c r="R146" s="46"/>
      <c r="S146" s="46"/>
    </row>
    <row r="147" spans="2:19" x14ac:dyDescent="0.35">
      <c r="B147" s="52" t="s">
        <v>341</v>
      </c>
      <c r="C147" s="52">
        <v>0</v>
      </c>
      <c r="D147" s="168" t="s">
        <v>340</v>
      </c>
      <c r="E147" s="89"/>
      <c r="F147" s="89"/>
      <c r="G147" s="89"/>
      <c r="H147" s="89"/>
      <c r="I147" s="89"/>
      <c r="R147" s="46"/>
      <c r="S147" s="46"/>
    </row>
    <row r="148" spans="2:19" x14ac:dyDescent="0.35">
      <c r="B148" s="52" t="s">
        <v>321</v>
      </c>
      <c r="C148" s="227">
        <v>0</v>
      </c>
      <c r="D148" s="168" t="s">
        <v>342</v>
      </c>
      <c r="E148" s="89"/>
      <c r="F148" s="89"/>
      <c r="G148" s="89"/>
      <c r="H148" s="89"/>
      <c r="I148" s="89"/>
      <c r="R148" s="48"/>
      <c r="S148" s="48"/>
    </row>
    <row r="149" spans="2:19" x14ac:dyDescent="0.35">
      <c r="B149" s="52" t="s">
        <v>343</v>
      </c>
      <c r="C149" s="227">
        <v>0</v>
      </c>
      <c r="D149" s="168" t="s">
        <v>342</v>
      </c>
      <c r="E149" s="89"/>
      <c r="F149" s="89"/>
      <c r="G149" s="89"/>
      <c r="H149" s="89"/>
      <c r="I149" s="89"/>
      <c r="R149" s="48"/>
      <c r="S149" s="48"/>
    </row>
    <row r="150" spans="2:19" x14ac:dyDescent="0.35">
      <c r="B150" s="52" t="s">
        <v>344</v>
      </c>
      <c r="C150" s="52">
        <v>0</v>
      </c>
      <c r="D150" s="168" t="s">
        <v>340</v>
      </c>
      <c r="E150" s="89"/>
      <c r="F150" s="89"/>
      <c r="G150" s="89"/>
      <c r="H150" s="89"/>
      <c r="I150" s="89"/>
    </row>
    <row r="151" spans="2:19" x14ac:dyDescent="0.35">
      <c r="B151" s="52" t="s">
        <v>345</v>
      </c>
      <c r="C151" s="52">
        <v>0</v>
      </c>
      <c r="D151" s="168" t="s">
        <v>346</v>
      </c>
      <c r="E151" s="89"/>
      <c r="F151" s="89"/>
      <c r="G151" s="89"/>
      <c r="H151" s="89"/>
      <c r="I151" s="89"/>
    </row>
    <row r="152" spans="2:19" x14ac:dyDescent="0.35">
      <c r="B152" s="52" t="s">
        <v>347</v>
      </c>
      <c r="C152" s="52">
        <v>0</v>
      </c>
      <c r="D152" s="168" t="s">
        <v>340</v>
      </c>
      <c r="E152" s="89"/>
      <c r="F152" s="89"/>
      <c r="G152" s="89"/>
      <c r="H152" s="89"/>
      <c r="I152" s="89"/>
    </row>
    <row r="153" spans="2:19" x14ac:dyDescent="0.35">
      <c r="B153" s="52" t="s">
        <v>348</v>
      </c>
      <c r="C153" s="52">
        <v>0</v>
      </c>
      <c r="D153" s="70" t="s">
        <v>349</v>
      </c>
      <c r="E153" s="89"/>
      <c r="F153" s="89"/>
      <c r="G153" s="89"/>
      <c r="H153" s="89"/>
      <c r="I153" s="89"/>
    </row>
    <row r="154" spans="2:19" x14ac:dyDescent="0.35">
      <c r="B154" s="52" t="s">
        <v>350</v>
      </c>
      <c r="C154" s="52">
        <v>0</v>
      </c>
      <c r="D154" s="70" t="s">
        <v>351</v>
      </c>
      <c r="E154" s="89"/>
      <c r="F154" s="89"/>
      <c r="G154" s="89"/>
      <c r="H154" s="89"/>
      <c r="I154" s="89"/>
    </row>
    <row r="155" spans="2:19" x14ac:dyDescent="0.35">
      <c r="C155" s="89"/>
      <c r="D155" s="89"/>
      <c r="E155" s="89"/>
      <c r="F155" s="89"/>
      <c r="G155" s="89"/>
      <c r="H155" s="89"/>
      <c r="I155" s="89"/>
    </row>
    <row r="157" spans="2:19" x14ac:dyDescent="0.35">
      <c r="B157" s="40" t="s">
        <v>352</v>
      </c>
      <c r="C157" s="123">
        <f>COUNTIF(C146:C154,"0")</f>
        <v>9</v>
      </c>
    </row>
    <row r="158" spans="2:19" x14ac:dyDescent="0.35">
      <c r="B158" s="40" t="s">
        <v>353</v>
      </c>
      <c r="C158" s="123">
        <f>COUNTIF(C146:C154,"1")</f>
        <v>0</v>
      </c>
    </row>
    <row r="159" spans="2:19" x14ac:dyDescent="0.35">
      <c r="B159" s="40" t="s">
        <v>354</v>
      </c>
      <c r="C159" s="123">
        <f>COUNTIF(C146:C154,"2")</f>
        <v>0</v>
      </c>
    </row>
    <row r="160" spans="2:19" ht="15" thickBot="1" x14ac:dyDescent="0.4"/>
    <row r="161" spans="2:9" ht="15" thickBot="1" x14ac:dyDescent="0.4">
      <c r="C161" s="109" t="s">
        <v>355</v>
      </c>
      <c r="D161" s="110"/>
      <c r="E161" s="121" t="s">
        <v>186</v>
      </c>
      <c r="F161" s="110"/>
      <c r="G161" s="226">
        <f>IF(D162&lt;25,E163,E164)</f>
        <v>99.999983660499993</v>
      </c>
      <c r="H161" s="102"/>
      <c r="I161" s="103"/>
    </row>
    <row r="162" spans="2:9" x14ac:dyDescent="0.35">
      <c r="C162" s="111" t="s">
        <v>109</v>
      </c>
      <c r="D162" s="104">
        <f>100-(100*(((2*C158)+(3*C159))/27))</f>
        <v>100</v>
      </c>
      <c r="E162" s="104"/>
      <c r="F162" s="105" t="s">
        <v>107</v>
      </c>
      <c r="G162" s="105">
        <v>0</v>
      </c>
      <c r="H162" s="105" t="s">
        <v>108</v>
      </c>
      <c r="I162" s="106">
        <v>0.41508998050000001</v>
      </c>
    </row>
    <row r="163" spans="2:9" x14ac:dyDescent="0.35">
      <c r="C163" s="111" t="s">
        <v>112</v>
      </c>
      <c r="D163" s="104" t="s">
        <v>234</v>
      </c>
      <c r="E163" s="113">
        <f>(G163*D162)+(G164*D162^2)+(G165*D162^3)</f>
        <v>111.20745444000001</v>
      </c>
      <c r="F163" s="105" t="s">
        <v>110</v>
      </c>
      <c r="G163" s="105">
        <v>0.75939340440000003</v>
      </c>
      <c r="H163" s="105" t="s">
        <v>111</v>
      </c>
      <c r="I163" s="106">
        <v>0.70958260679999996</v>
      </c>
    </row>
    <row r="164" spans="2:9" x14ac:dyDescent="0.35">
      <c r="C164" s="111"/>
      <c r="D164" s="104" t="s">
        <v>235</v>
      </c>
      <c r="E164" s="113">
        <f>I162+(I163*D162)+(I164*D162^2)+(I165*D162^3)</f>
        <v>99.999983660499993</v>
      </c>
      <c r="F164" s="105" t="s">
        <v>114</v>
      </c>
      <c r="G164" s="105">
        <v>-4.8562286E-3</v>
      </c>
      <c r="H164" s="105" t="s">
        <v>115</v>
      </c>
      <c r="I164" s="106">
        <v>-2.8637966999999999E-3</v>
      </c>
    </row>
    <row r="165" spans="2:9" ht="15" thickBot="1" x14ac:dyDescent="0.4">
      <c r="C165" s="139"/>
      <c r="D165" s="107"/>
      <c r="E165" s="107"/>
      <c r="F165" s="141" t="s">
        <v>117</v>
      </c>
      <c r="G165" s="141">
        <v>8.3830400000000003E-5</v>
      </c>
      <c r="H165" s="141" t="s">
        <v>118</v>
      </c>
      <c r="I165" s="142">
        <v>5.7264600000000001E-5</v>
      </c>
    </row>
    <row r="167" spans="2:9" x14ac:dyDescent="0.35">
      <c r="B167" s="207" t="s">
        <v>356</v>
      </c>
      <c r="C167" s="170" t="s">
        <v>357</v>
      </c>
      <c r="D167" s="170"/>
      <c r="E167" s="170"/>
      <c r="F167" s="170"/>
      <c r="G167" s="170"/>
      <c r="H167" s="170"/>
      <c r="I167" s="170"/>
    </row>
    <row r="170" spans="2:9" ht="15" thickBot="1" x14ac:dyDescent="0.4">
      <c r="B170" s="67" t="s">
        <v>358</v>
      </c>
      <c r="C170" s="50">
        <v>0</v>
      </c>
    </row>
    <row r="171" spans="2:9" ht="15" thickBot="1" x14ac:dyDescent="0.4">
      <c r="B171" s="92" t="s">
        <v>52</v>
      </c>
      <c r="C171" s="93">
        <v>100</v>
      </c>
      <c r="D171" s="70" t="s">
        <v>359</v>
      </c>
    </row>
    <row r="173" spans="2:9" x14ac:dyDescent="0.35">
      <c r="B173" s="67" t="s">
        <v>360</v>
      </c>
      <c r="C173" s="50" t="s">
        <v>126</v>
      </c>
      <c r="D173" s="50" t="s">
        <v>127</v>
      </c>
      <c r="E173" s="50" t="s">
        <v>128</v>
      </c>
      <c r="F173" s="50" t="s">
        <v>322</v>
      </c>
    </row>
    <row r="174" spans="2:9" x14ac:dyDescent="0.35">
      <c r="C174" s="50">
        <v>1</v>
      </c>
      <c r="D174" s="50"/>
      <c r="E174" s="50"/>
      <c r="F174" s="50"/>
    </row>
    <row r="177" spans="3:10" x14ac:dyDescent="0.35">
      <c r="C177" s="301" t="s">
        <v>373</v>
      </c>
      <c r="D177" s="302"/>
      <c r="E177" s="303"/>
      <c r="F177" s="167" t="s">
        <v>362</v>
      </c>
      <c r="G177" s="167"/>
      <c r="H177" s="167"/>
      <c r="I177" s="167"/>
    </row>
    <row r="178" spans="3:10" ht="15" thickBot="1" x14ac:dyDescent="0.4"/>
    <row r="179" spans="3:10" ht="15" thickBot="1" x14ac:dyDescent="0.4">
      <c r="C179" s="95" t="s">
        <v>363</v>
      </c>
      <c r="D179" s="80"/>
      <c r="E179" s="96" t="s">
        <v>364</v>
      </c>
      <c r="F179" s="80"/>
      <c r="G179" s="93"/>
      <c r="H179" s="80"/>
      <c r="I179" s="97"/>
    </row>
    <row r="180" spans="3:10" x14ac:dyDescent="0.35">
      <c r="C180" s="111">
        <v>100</v>
      </c>
      <c r="D180" s="104" t="s">
        <v>365</v>
      </c>
      <c r="E180" s="104"/>
      <c r="F180" s="104"/>
      <c r="G180" s="104"/>
      <c r="H180" s="104"/>
      <c r="I180" s="117"/>
      <c r="J180" s="89" t="s">
        <v>366</v>
      </c>
    </row>
    <row r="181" spans="3:10" x14ac:dyDescent="0.35">
      <c r="C181" s="111">
        <v>78</v>
      </c>
      <c r="D181" s="104" t="s">
        <v>367</v>
      </c>
      <c r="E181" s="104"/>
      <c r="F181" s="104"/>
      <c r="G181" s="104"/>
      <c r="H181" s="104"/>
      <c r="I181" s="117"/>
      <c r="J181" s="89" t="s">
        <v>361</v>
      </c>
    </row>
    <row r="182" spans="3:10" x14ac:dyDescent="0.35">
      <c r="C182" s="111">
        <v>53</v>
      </c>
      <c r="D182" s="104" t="s">
        <v>368</v>
      </c>
      <c r="E182" s="104"/>
      <c r="F182" s="104"/>
      <c r="G182" s="104"/>
      <c r="H182" s="104"/>
      <c r="I182" s="117"/>
      <c r="J182" s="89" t="s">
        <v>369</v>
      </c>
    </row>
    <row r="183" spans="3:10" x14ac:dyDescent="0.35">
      <c r="C183" s="111">
        <v>20</v>
      </c>
      <c r="D183" s="104" t="s">
        <v>370</v>
      </c>
      <c r="E183" s="104"/>
      <c r="F183" s="104"/>
      <c r="G183" s="104"/>
      <c r="H183" s="104"/>
      <c r="I183" s="117"/>
      <c r="J183" s="89" t="s">
        <v>371</v>
      </c>
    </row>
    <row r="184" spans="3:10" ht="15" thickBot="1" x14ac:dyDescent="0.4">
      <c r="C184" s="139">
        <v>0</v>
      </c>
      <c r="D184" s="107" t="s">
        <v>372</v>
      </c>
      <c r="E184" s="107"/>
      <c r="F184" s="107"/>
      <c r="G184" s="107"/>
      <c r="H184" s="107"/>
      <c r="I184" s="108"/>
      <c r="J184" s="89" t="s">
        <v>373</v>
      </c>
    </row>
  </sheetData>
  <sheetProtection algorithmName="SHA-512" hashValue="igz6YdTdxSkPN6ktMvCx2EJws0a/bLJTH2Fg1XxFZV/1IXXYbz53Ojh/7bwI0rdBsU7sV9KVoxLJmtxK5x49fg==" saltValue="og0dXuDZfTAAvFPjgFjSnA==" spinCount="100000" sheet="1" objects="1" scenarios="1" formatCells="0"/>
  <mergeCells count="2">
    <mergeCell ref="C87:E87"/>
    <mergeCell ref="C177:E177"/>
  </mergeCells>
  <phoneticPr fontId="50" type="noConversion"/>
  <dataValidations count="1">
    <dataValidation type="list" allowBlank="1" showInputMessage="1" showErrorMessage="1" sqref="C177" xr:uid="{00000000-0002-0000-0400-000000000000}">
      <formula1>$J$180:$J$184</formula1>
    </dataValidation>
  </dataValidation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7"/>
  </sheetPr>
  <dimension ref="A3:S362"/>
  <sheetViews>
    <sheetView view="pageBreakPreview" topLeftCell="A241" zoomScaleNormal="100" zoomScaleSheetLayoutView="100" workbookViewId="0">
      <selection activeCell="N264" sqref="N264"/>
    </sheetView>
  </sheetViews>
  <sheetFormatPr baseColWidth="10" defaultColWidth="9.1796875" defaultRowHeight="14.5" x14ac:dyDescent="0.35"/>
  <cols>
    <col min="1" max="1" width="3.7265625" customWidth="1"/>
    <col min="5" max="5" width="12.7265625" customWidth="1"/>
    <col min="7" max="7" width="11" customWidth="1"/>
    <col min="8" max="8" width="3.81640625" customWidth="1"/>
    <col min="9" max="9" width="9.7265625" customWidth="1"/>
  </cols>
  <sheetData>
    <row r="3" spans="1:19" ht="44.25" customHeight="1" x14ac:dyDescent="0.35">
      <c r="L3" s="29" t="s">
        <v>374</v>
      </c>
      <c r="M3" s="38"/>
      <c r="N3" s="38"/>
      <c r="O3" s="38"/>
      <c r="P3" s="38"/>
      <c r="Q3" s="38"/>
      <c r="R3" s="38"/>
    </row>
    <row r="4" spans="1:19" ht="28.5" x14ac:dyDescent="0.65">
      <c r="A4" s="304" t="s">
        <v>375</v>
      </c>
      <c r="B4" s="304"/>
      <c r="C4" s="304"/>
      <c r="D4" s="304"/>
      <c r="E4" s="304"/>
      <c r="F4" s="304"/>
      <c r="G4" s="304"/>
      <c r="H4" s="304"/>
      <c r="I4" s="304"/>
      <c r="J4" s="304"/>
      <c r="L4" s="29" t="s">
        <v>376</v>
      </c>
      <c r="M4" s="38"/>
      <c r="N4" s="38"/>
      <c r="O4" s="38"/>
      <c r="P4" s="38"/>
      <c r="Q4" s="38"/>
      <c r="R4" s="38"/>
    </row>
    <row r="5" spans="1:19" ht="28.5" x14ac:dyDescent="0.65">
      <c r="A5" s="304">
        <f>Descripción!C7</f>
        <v>0</v>
      </c>
      <c r="B5" s="304"/>
      <c r="C5" s="304"/>
      <c r="D5" s="304"/>
      <c r="E5" s="304"/>
      <c r="F5" s="304"/>
      <c r="G5" s="304"/>
      <c r="H5" s="304"/>
      <c r="I5" s="304"/>
      <c r="J5" s="304"/>
      <c r="K5" s="23"/>
      <c r="L5" s="6" t="s">
        <v>377</v>
      </c>
      <c r="M5" s="6"/>
      <c r="N5" s="6"/>
      <c r="O5" s="6"/>
      <c r="P5" s="5"/>
      <c r="Q5" s="5"/>
      <c r="R5" s="5"/>
      <c r="S5" s="2"/>
    </row>
    <row r="6" spans="1:19" ht="28.5" x14ac:dyDescent="0.65">
      <c r="A6" s="304">
        <f>Descripción!C10</f>
        <v>0</v>
      </c>
      <c r="B6" s="304"/>
      <c r="C6" s="304"/>
      <c r="D6" s="304"/>
      <c r="E6" s="304"/>
      <c r="F6" s="304"/>
      <c r="G6" s="304"/>
      <c r="H6" s="304"/>
      <c r="I6" s="304"/>
      <c r="J6" s="304"/>
      <c r="K6" s="23"/>
      <c r="L6" s="6" t="s">
        <v>378</v>
      </c>
      <c r="M6" s="6"/>
      <c r="N6" s="6"/>
      <c r="O6" s="6"/>
      <c r="P6" s="6"/>
      <c r="Q6" s="6"/>
    </row>
    <row r="7" spans="1:19" ht="28.5" x14ac:dyDescent="0.65">
      <c r="A7" s="304">
        <f>Descripción!C9</f>
        <v>0</v>
      </c>
      <c r="B7" s="304"/>
      <c r="C7" s="304"/>
      <c r="D7" s="304"/>
      <c r="E7" s="304"/>
      <c r="F7" s="304"/>
      <c r="G7" s="304"/>
      <c r="H7" s="304"/>
      <c r="I7" s="304"/>
      <c r="J7" s="304"/>
      <c r="K7" s="23"/>
    </row>
    <row r="8" spans="1:19" ht="26" x14ac:dyDescent="0.6">
      <c r="A8" s="305">
        <f>Descripción!C17</f>
        <v>0</v>
      </c>
      <c r="B8" s="305"/>
      <c r="C8" s="305"/>
      <c r="D8" s="305"/>
      <c r="E8" s="305"/>
      <c r="F8" s="305"/>
      <c r="G8" s="305"/>
      <c r="H8" s="305"/>
      <c r="I8" s="305"/>
      <c r="J8" s="305"/>
      <c r="K8" s="23"/>
    </row>
    <row r="9" spans="1:19" ht="39.75" customHeight="1" x14ac:dyDescent="0.35"/>
    <row r="10" spans="1:19" ht="141.75" customHeight="1" thickBot="1" x14ac:dyDescent="0.4">
      <c r="A10" s="310" t="s">
        <v>379</v>
      </c>
      <c r="B10" s="310"/>
      <c r="C10" s="310"/>
      <c r="D10" s="310"/>
      <c r="E10" s="310"/>
      <c r="F10" s="310"/>
      <c r="G10" s="310"/>
      <c r="H10" s="310"/>
      <c r="I10" s="310"/>
      <c r="J10" s="310"/>
    </row>
    <row r="11" spans="1:19" ht="18" customHeight="1" thickBot="1" x14ac:dyDescent="0.4">
      <c r="A11" s="12"/>
      <c r="B11" s="311" t="s">
        <v>380</v>
      </c>
      <c r="C11" s="311"/>
      <c r="D11" s="311"/>
      <c r="E11" s="311"/>
      <c r="F11" s="311"/>
      <c r="G11" s="311"/>
      <c r="H11" s="311"/>
      <c r="I11" s="311"/>
      <c r="J11" s="311"/>
    </row>
    <row r="12" spans="1:19" ht="34.5" customHeight="1" x14ac:dyDescent="0.35">
      <c r="B12" s="311"/>
      <c r="C12" s="311"/>
      <c r="D12" s="311"/>
      <c r="E12" s="311"/>
      <c r="F12" s="311"/>
      <c r="G12" s="311"/>
      <c r="H12" s="311"/>
      <c r="I12" s="311"/>
      <c r="J12" s="311"/>
    </row>
    <row r="13" spans="1:19" ht="31.5" customHeight="1" thickBot="1" x14ac:dyDescent="0.4"/>
    <row r="14" spans="1:19" ht="16.5" customHeight="1" thickBot="1" x14ac:dyDescent="0.4">
      <c r="A14" s="13"/>
      <c r="B14" s="306" t="s">
        <v>381</v>
      </c>
      <c r="C14" s="306"/>
      <c r="D14" s="306"/>
      <c r="E14" s="306"/>
      <c r="F14" s="306"/>
      <c r="G14" s="306"/>
      <c r="H14" s="306"/>
      <c r="I14" s="306"/>
      <c r="J14" s="306"/>
    </row>
    <row r="15" spans="1:19" ht="30.75" customHeight="1" x14ac:dyDescent="0.35">
      <c r="B15" s="306"/>
      <c r="C15" s="306"/>
      <c r="D15" s="306"/>
      <c r="E15" s="306"/>
      <c r="F15" s="306"/>
      <c r="G15" s="306"/>
      <c r="H15" s="306"/>
      <c r="I15" s="306"/>
      <c r="J15" s="306"/>
    </row>
    <row r="16" spans="1:19" ht="31.5" customHeight="1" thickBot="1" x14ac:dyDescent="0.4"/>
    <row r="17" spans="1:10" ht="16.5" customHeight="1" thickBot="1" x14ac:dyDescent="0.4">
      <c r="A17" s="14"/>
      <c r="B17" s="306" t="s">
        <v>382</v>
      </c>
      <c r="C17" s="306"/>
      <c r="D17" s="306"/>
      <c r="E17" s="306"/>
      <c r="F17" s="306"/>
      <c r="G17" s="306"/>
      <c r="H17" s="306"/>
      <c r="I17" s="306"/>
      <c r="J17" s="306"/>
    </row>
    <row r="18" spans="1:10" ht="30" customHeight="1" x14ac:dyDescent="0.35">
      <c r="B18" s="306"/>
      <c r="C18" s="306"/>
      <c r="D18" s="306"/>
      <c r="E18" s="306"/>
      <c r="F18" s="306"/>
      <c r="G18" s="306"/>
      <c r="H18" s="306"/>
      <c r="I18" s="306"/>
      <c r="J18" s="306"/>
    </row>
    <row r="19" spans="1:10" ht="31.5" customHeight="1" thickBot="1" x14ac:dyDescent="0.4"/>
    <row r="20" spans="1:10" ht="16.5" customHeight="1" thickBot="1" x14ac:dyDescent="0.4">
      <c r="A20" s="18"/>
      <c r="B20" s="306" t="s">
        <v>383</v>
      </c>
      <c r="C20" s="306"/>
      <c r="D20" s="306"/>
      <c r="E20" s="306"/>
      <c r="F20" s="306"/>
      <c r="G20" s="306"/>
      <c r="H20" s="306"/>
      <c r="I20" s="306"/>
      <c r="J20" s="306"/>
    </row>
    <row r="21" spans="1:10" ht="15" customHeight="1" x14ac:dyDescent="0.35">
      <c r="B21" s="306"/>
      <c r="C21" s="306"/>
      <c r="D21" s="306"/>
      <c r="E21" s="306"/>
      <c r="F21" s="306"/>
      <c r="G21" s="306"/>
      <c r="H21" s="306"/>
      <c r="I21" s="306"/>
      <c r="J21" s="306"/>
    </row>
    <row r="28" spans="1:10" ht="21" x14ac:dyDescent="0.5">
      <c r="A28" s="15" t="s">
        <v>384</v>
      </c>
    </row>
    <row r="29" spans="1:10" ht="15" thickBot="1" x14ac:dyDescent="0.4"/>
    <row r="30" spans="1:10" ht="15" thickBot="1" x14ac:dyDescent="0.4">
      <c r="A30" t="s">
        <v>385</v>
      </c>
      <c r="D30" s="307" t="e">
        <f>'Resultados 0-1-2'!E4</f>
        <v>#DIV/0!</v>
      </c>
      <c r="E30" s="308"/>
      <c r="F30" s="308"/>
      <c r="G30" s="308"/>
      <c r="H30" s="308"/>
      <c r="I30" s="309"/>
    </row>
    <row r="33" spans="1:12" ht="18.5" x14ac:dyDescent="0.45">
      <c r="A33" s="16" t="s">
        <v>386</v>
      </c>
    </row>
    <row r="34" spans="1:12" ht="15" thickBot="1" x14ac:dyDescent="0.4"/>
    <row r="35" spans="1:12" ht="15" thickBot="1" x14ac:dyDescent="0.4">
      <c r="A35" t="s">
        <v>385</v>
      </c>
      <c r="D35" s="307" t="e">
        <f>'Resultados 0-1-2'!E5</f>
        <v>#DIV/0!</v>
      </c>
      <c r="E35" s="308"/>
      <c r="F35" s="308"/>
      <c r="G35" s="308"/>
      <c r="H35" s="308"/>
      <c r="I35" s="309"/>
    </row>
    <row r="36" spans="1:12" ht="9" customHeight="1" thickBot="1" x14ac:dyDescent="0.4"/>
    <row r="37" spans="1:12" ht="15" thickBot="1" x14ac:dyDescent="0.4">
      <c r="A37" t="s">
        <v>387</v>
      </c>
      <c r="E37" t="e">
        <f>'Instalaciones 0-1-2'!E18</f>
        <v>#DIV/0!</v>
      </c>
      <c r="F37" t="s">
        <v>388</v>
      </c>
      <c r="H37" s="17" t="e">
        <f>'Resultados 0-1-2'!E5</f>
        <v>#DIV/0!</v>
      </c>
      <c r="K37" s="35" t="s">
        <v>389</v>
      </c>
      <c r="L37" s="35"/>
    </row>
    <row r="40" spans="1:12" ht="18.5" x14ac:dyDescent="0.45">
      <c r="A40" s="16" t="s">
        <v>390</v>
      </c>
    </row>
    <row r="41" spans="1:12" ht="15" thickBot="1" x14ac:dyDescent="0.4"/>
    <row r="42" spans="1:12" ht="15" thickBot="1" x14ac:dyDescent="0.4">
      <c r="A42" t="s">
        <v>385</v>
      </c>
      <c r="D42" s="307">
        <f>'Resultados 0-1-2'!E7</f>
        <v>0</v>
      </c>
      <c r="E42" s="308"/>
      <c r="F42" s="308"/>
      <c r="G42" s="308"/>
      <c r="H42" s="308"/>
      <c r="I42" s="309"/>
    </row>
    <row r="43" spans="1:12" ht="9.75" customHeight="1" thickBot="1" x14ac:dyDescent="0.4"/>
    <row r="44" spans="1:12" ht="15" thickBot="1" x14ac:dyDescent="0.4">
      <c r="A44" t="s">
        <v>391</v>
      </c>
      <c r="E44" t="e">
        <f>'Instalaciones 0-1-2'!E32</f>
        <v>#DIV/0!</v>
      </c>
      <c r="F44" t="s">
        <v>392</v>
      </c>
      <c r="H44" s="17">
        <f>'Resultados 0-1-2'!E8</f>
        <v>0</v>
      </c>
      <c r="K44" s="35" t="s">
        <v>389</v>
      </c>
      <c r="L44" s="35"/>
    </row>
    <row r="77" spans="1:9" ht="21" x14ac:dyDescent="0.5">
      <c r="A77" s="15" t="s">
        <v>393</v>
      </c>
    </row>
    <row r="78" spans="1:9" ht="15" thickBot="1" x14ac:dyDescent="0.4"/>
    <row r="79" spans="1:9" ht="15" thickBot="1" x14ac:dyDescent="0.4">
      <c r="A79" t="s">
        <v>385</v>
      </c>
      <c r="D79" s="307" t="e">
        <f>'Resultados 0-1-2'!E10</f>
        <v>#DIV/0!</v>
      </c>
      <c r="E79" s="308"/>
      <c r="F79" s="308"/>
      <c r="G79" s="308"/>
      <c r="H79" s="308"/>
      <c r="I79" s="309"/>
    </row>
    <row r="81" spans="1:12" ht="18.5" x14ac:dyDescent="0.45">
      <c r="A81" s="16" t="s">
        <v>394</v>
      </c>
    </row>
    <row r="82" spans="1:12" ht="15" thickBot="1" x14ac:dyDescent="0.4"/>
    <row r="83" spans="1:12" ht="15" thickBot="1" x14ac:dyDescent="0.4">
      <c r="A83" t="s">
        <v>385</v>
      </c>
      <c r="D83" s="307">
        <f>'Resultados 0-1-2'!E11</f>
        <v>45</v>
      </c>
      <c r="E83" s="308"/>
      <c r="F83" s="308"/>
      <c r="G83" s="308"/>
      <c r="H83" s="308"/>
      <c r="I83" s="309"/>
    </row>
    <row r="84" spans="1:12" ht="9" customHeight="1" x14ac:dyDescent="0.35"/>
    <row r="85" spans="1:12" ht="15" thickBot="1" x14ac:dyDescent="0.4">
      <c r="A85" t="s">
        <v>395</v>
      </c>
    </row>
    <row r="86" spans="1:12" ht="15" thickBot="1" x14ac:dyDescent="0.4">
      <c r="A86" s="312" t="s">
        <v>396</v>
      </c>
      <c r="B86" s="312"/>
      <c r="C86" s="312"/>
      <c r="D86" s="312"/>
      <c r="E86" s="312"/>
      <c r="F86" s="312"/>
      <c r="G86" s="312"/>
      <c r="H86" s="17">
        <f>'Resultados 0-1-2'!E12</f>
        <v>0</v>
      </c>
      <c r="K86" s="23"/>
    </row>
    <row r="87" spans="1:12" ht="15" thickBot="1" x14ac:dyDescent="0.4">
      <c r="A87" s="312"/>
      <c r="B87" s="312"/>
      <c r="C87" s="312"/>
      <c r="D87" s="312"/>
      <c r="E87" s="312"/>
      <c r="F87" s="312"/>
      <c r="G87" s="312"/>
      <c r="K87" s="23"/>
    </row>
    <row r="88" spans="1:12" ht="15" thickBot="1" x14ac:dyDescent="0.4">
      <c r="A88" t="s">
        <v>397</v>
      </c>
      <c r="C88" t="e">
        <f>'Instalaciones 0-1-2'!E62</f>
        <v>#DIV/0!</v>
      </c>
      <c r="D88" t="s">
        <v>398</v>
      </c>
      <c r="H88" s="17">
        <f>'Resultados 0-1-2'!E13</f>
        <v>0</v>
      </c>
      <c r="K88" s="35" t="s">
        <v>389</v>
      </c>
      <c r="L88" s="35"/>
    </row>
    <row r="89" spans="1:12" ht="15" thickBot="1" x14ac:dyDescent="0.4"/>
    <row r="90" spans="1:12" ht="15" thickBot="1" x14ac:dyDescent="0.4">
      <c r="A90" t="s">
        <v>399</v>
      </c>
      <c r="H90" s="17">
        <f>'Resultados 0-1-2'!E14</f>
        <v>100</v>
      </c>
      <c r="K90" s="30" t="s">
        <v>400</v>
      </c>
    </row>
    <row r="91" spans="1:12" x14ac:dyDescent="0.35">
      <c r="A91" t="s">
        <v>401</v>
      </c>
      <c r="K91" s="30" t="s">
        <v>402</v>
      </c>
    </row>
    <row r="92" spans="1:12" ht="15" thickBot="1" x14ac:dyDescent="0.4"/>
    <row r="93" spans="1:12" ht="15" thickBot="1" x14ac:dyDescent="0.4">
      <c r="A93" t="s">
        <v>403</v>
      </c>
      <c r="H93" s="17">
        <f>'Resultados 0-1-2'!E15</f>
        <v>0</v>
      </c>
      <c r="K93" s="30"/>
    </row>
    <row r="94" spans="1:12" x14ac:dyDescent="0.35">
      <c r="A94" t="str">
        <f>'Instalaciones 0-1-2'!C177</f>
        <v>Cantidad inacceptable de polvo</v>
      </c>
    </row>
    <row r="97" spans="1:12" ht="18.5" x14ac:dyDescent="0.45">
      <c r="A97" s="16" t="s">
        <v>404</v>
      </c>
    </row>
    <row r="98" spans="1:12" ht="15" thickBot="1" x14ac:dyDescent="0.4"/>
    <row r="99" spans="1:12" ht="15" thickBot="1" x14ac:dyDescent="0.4">
      <c r="A99" t="s">
        <v>385</v>
      </c>
      <c r="D99" s="307">
        <f>'Resultados 0-1-2'!E16</f>
        <v>0</v>
      </c>
      <c r="E99" s="308"/>
      <c r="F99" s="308"/>
      <c r="G99" s="308"/>
      <c r="H99" s="308"/>
      <c r="I99" s="309"/>
    </row>
    <row r="100" spans="1:12" ht="9.75" customHeight="1" thickBot="1" x14ac:dyDescent="0.4"/>
    <row r="101" spans="1:12" ht="15" thickBot="1" x14ac:dyDescent="0.4">
      <c r="A101" t="s">
        <v>405</v>
      </c>
      <c r="E101" s="24">
        <f>'Instalaciones 0-1-2'!G146</f>
        <v>0</v>
      </c>
      <c r="F101" t="s">
        <v>406</v>
      </c>
      <c r="H101" s="17">
        <f>'Resultados 0-1-2'!E17</f>
        <v>0</v>
      </c>
      <c r="K101" s="30"/>
    </row>
    <row r="102" spans="1:12" ht="15" thickBot="1" x14ac:dyDescent="0.4"/>
    <row r="103" spans="1:12" ht="15" thickBot="1" x14ac:dyDescent="0.4">
      <c r="A103" t="s">
        <v>407</v>
      </c>
      <c r="E103" s="24">
        <f>'Instalaciones 0-1-2'!G147</f>
        <v>0</v>
      </c>
      <c r="F103" t="s">
        <v>406</v>
      </c>
      <c r="H103" s="17">
        <f>'Resultados 0-1-2'!E17</f>
        <v>0</v>
      </c>
      <c r="K103" s="30"/>
    </row>
    <row r="106" spans="1:12" ht="18.5" x14ac:dyDescent="0.45">
      <c r="A106" s="16" t="s">
        <v>408</v>
      </c>
    </row>
    <row r="107" spans="1:12" ht="15" thickBot="1" x14ac:dyDescent="0.4"/>
    <row r="108" spans="1:12" ht="15" thickBot="1" x14ac:dyDescent="0.4">
      <c r="A108" t="s">
        <v>385</v>
      </c>
      <c r="D108" s="307" t="e">
        <f>'Resultados 0-1-2'!E18</f>
        <v>#DIV/0!</v>
      </c>
      <c r="E108" s="308"/>
      <c r="F108" s="308"/>
      <c r="G108" s="308"/>
      <c r="H108" s="308"/>
      <c r="I108" s="309"/>
    </row>
    <row r="109" spans="1:12" ht="9" customHeight="1" thickBot="1" x14ac:dyDescent="0.4"/>
    <row r="110" spans="1:12" ht="17" thickBot="1" x14ac:dyDescent="0.4">
      <c r="A110" t="s">
        <v>409</v>
      </c>
      <c r="D110" t="e">
        <f>'Instalaciones 0-1-2'!E110</f>
        <v>#DIV/0!</v>
      </c>
      <c r="E110" t="s">
        <v>410</v>
      </c>
      <c r="H110" s="17" t="e">
        <f>'Resultados 0-1-2'!E19</f>
        <v>#DIV/0!</v>
      </c>
      <c r="K110" s="35" t="s">
        <v>389</v>
      </c>
      <c r="L110" s="35"/>
    </row>
    <row r="111" spans="1:12" x14ac:dyDescent="0.35">
      <c r="A111" t="s">
        <v>411</v>
      </c>
      <c r="K111" s="2"/>
    </row>
    <row r="112" spans="1:12" ht="15" thickBot="1" x14ac:dyDescent="0.4">
      <c r="K112" s="2"/>
    </row>
    <row r="113" spans="1:9" ht="15" thickBot="1" x14ac:dyDescent="0.4">
      <c r="A113" t="s">
        <v>412</v>
      </c>
      <c r="F113" t="e">
        <f>'Instalaciones 0-1-2'!E111</f>
        <v>#DIV/0!</v>
      </c>
      <c r="G113" t="s">
        <v>406</v>
      </c>
      <c r="H113" s="17" t="e">
        <f>'Resultados 0-1-2'!E20</f>
        <v>#DIV/0!</v>
      </c>
    </row>
    <row r="114" spans="1:9" x14ac:dyDescent="0.35">
      <c r="A114" t="s">
        <v>413</v>
      </c>
    </row>
    <row r="126" spans="1:9" ht="21" x14ac:dyDescent="0.5">
      <c r="A126" s="15" t="s">
        <v>414</v>
      </c>
    </row>
    <row r="127" spans="1:9" ht="15" thickBot="1" x14ac:dyDescent="0.4"/>
    <row r="128" spans="1:9" ht="15" thickBot="1" x14ac:dyDescent="0.4">
      <c r="A128" t="s">
        <v>385</v>
      </c>
      <c r="D128" s="307">
        <f>'Resultados 0-1-2'!E21</f>
        <v>61.499989957861743</v>
      </c>
      <c r="E128" s="308"/>
      <c r="F128" s="308"/>
      <c r="G128" s="308"/>
      <c r="H128" s="308"/>
      <c r="I128" s="309"/>
    </row>
    <row r="131" spans="1:11" ht="18.5" x14ac:dyDescent="0.45">
      <c r="A131" s="16" t="s">
        <v>415</v>
      </c>
    </row>
    <row r="132" spans="1:11" ht="15" thickBot="1" x14ac:dyDescent="0.4"/>
    <row r="133" spans="1:11" ht="15" thickBot="1" x14ac:dyDescent="0.4">
      <c r="A133" t="s">
        <v>385</v>
      </c>
      <c r="D133" s="307">
        <f>'Resultados 0-1-2'!E22</f>
        <v>69.999996524870539</v>
      </c>
      <c r="E133" s="308"/>
      <c r="F133" s="308"/>
      <c r="G133" s="308"/>
      <c r="H133" s="308"/>
      <c r="I133" s="309"/>
    </row>
    <row r="134" spans="1:11" ht="9" customHeight="1" thickBot="1" x14ac:dyDescent="0.4"/>
    <row r="135" spans="1:11" ht="15" thickBot="1" x14ac:dyDescent="0.4">
      <c r="A135" t="s">
        <v>416</v>
      </c>
      <c r="F135" t="e">
        <f>#REF!</f>
        <v>#REF!</v>
      </c>
      <c r="G135" t="s">
        <v>406</v>
      </c>
      <c r="H135" s="17">
        <f>'Resultados 0-1-2'!E23</f>
        <v>99.999993018999703</v>
      </c>
    </row>
    <row r="136" spans="1:11" ht="15" thickBot="1" x14ac:dyDescent="0.4"/>
    <row r="137" spans="1:11" ht="15" thickBot="1" x14ac:dyDescent="0.4">
      <c r="A137" t="s">
        <v>417</v>
      </c>
      <c r="F137" t="e">
        <f>SUM(#REF!)</f>
        <v>#REF!</v>
      </c>
      <c r="G137" t="s">
        <v>406</v>
      </c>
      <c r="H137" s="17">
        <f>'Resultados 0-1-2'!E24</f>
        <v>100.00002094439878</v>
      </c>
    </row>
    <row r="138" spans="1:11" ht="15" thickBot="1" x14ac:dyDescent="0.4"/>
    <row r="139" spans="1:11" ht="15.75" customHeight="1" thickBot="1" x14ac:dyDescent="0.4">
      <c r="A139" s="312" t="s">
        <v>418</v>
      </c>
      <c r="B139" s="312"/>
      <c r="C139" s="312"/>
      <c r="D139" s="312"/>
      <c r="E139" s="312"/>
      <c r="F139" s="312"/>
      <c r="H139" s="17">
        <f>'Resultados 0-1-2'!E25</f>
        <v>99.99996519560591</v>
      </c>
      <c r="K139" s="23"/>
    </row>
    <row r="140" spans="1:11" ht="16.5" customHeight="1" x14ac:dyDescent="0.35">
      <c r="A140" s="19"/>
      <c r="B140" s="19"/>
      <c r="C140" s="19"/>
      <c r="D140" s="19"/>
      <c r="E140" s="19" t="s">
        <v>419</v>
      </c>
      <c r="F140" s="19" t="e">
        <f>#REF!</f>
        <v>#REF!</v>
      </c>
      <c r="G140" s="20" t="s">
        <v>406</v>
      </c>
      <c r="K140" s="23"/>
    </row>
    <row r="141" spans="1:11" x14ac:dyDescent="0.35">
      <c r="A141" s="19"/>
      <c r="B141" s="19"/>
      <c r="C141" s="19"/>
      <c r="D141" s="19"/>
      <c r="E141" s="19" t="s">
        <v>420</v>
      </c>
      <c r="F141" t="e">
        <f>#REF!</f>
        <v>#REF!</v>
      </c>
      <c r="G141" s="20" t="s">
        <v>406</v>
      </c>
    </row>
    <row r="142" spans="1:11" ht="15" thickBot="1" x14ac:dyDescent="0.4">
      <c r="A142" s="288"/>
      <c r="B142" s="288"/>
      <c r="C142" s="288"/>
      <c r="D142" s="288"/>
      <c r="E142" s="288"/>
    </row>
    <row r="143" spans="1:11" ht="15" thickBot="1" x14ac:dyDescent="0.4">
      <c r="A143" t="s">
        <v>421</v>
      </c>
      <c r="F143" t="e">
        <f>#REF!</f>
        <v>#REF!</v>
      </c>
      <c r="G143" t="s">
        <v>406</v>
      </c>
      <c r="H143" s="17">
        <f>'Resultados 0-1-2'!E27</f>
        <v>0</v>
      </c>
      <c r="K143" s="30"/>
    </row>
    <row r="146" spans="1:13" ht="18.5" x14ac:dyDescent="0.45">
      <c r="A146" s="16" t="s">
        <v>422</v>
      </c>
    </row>
    <row r="147" spans="1:13" ht="15" thickBot="1" x14ac:dyDescent="0.4"/>
    <row r="148" spans="1:13" ht="15" thickBot="1" x14ac:dyDescent="0.4">
      <c r="A148" t="s">
        <v>385</v>
      </c>
      <c r="D148" s="307">
        <f>'Resultados 0-1-2'!E28</f>
        <v>74.999978804174987</v>
      </c>
      <c r="E148" s="308"/>
      <c r="F148" s="308"/>
      <c r="G148" s="308"/>
      <c r="H148" s="308"/>
      <c r="I148" s="309"/>
    </row>
    <row r="149" spans="1:13" ht="9.75" customHeight="1" thickBot="1" x14ac:dyDescent="0.4"/>
    <row r="150" spans="1:13" ht="15" thickBot="1" x14ac:dyDescent="0.4">
      <c r="A150" t="s">
        <v>423</v>
      </c>
      <c r="F150" s="8" t="e">
        <f>Descripción!C46</f>
        <v>#DIV/0!</v>
      </c>
      <c r="G150" t="s">
        <v>406</v>
      </c>
      <c r="H150" s="17">
        <f>'Resultados 0-1-2'!E29</f>
        <v>0</v>
      </c>
      <c r="K150" s="35" t="s">
        <v>424</v>
      </c>
      <c r="L150" s="35"/>
      <c r="M150" s="35"/>
    </row>
    <row r="151" spans="1:13" x14ac:dyDescent="0.35">
      <c r="A151" s="10" t="s">
        <v>425</v>
      </c>
      <c r="K151" s="10" t="s">
        <v>426</v>
      </c>
    </row>
    <row r="152" spans="1:13" ht="15" thickBot="1" x14ac:dyDescent="0.4">
      <c r="A152" s="10"/>
    </row>
    <row r="153" spans="1:13" ht="15" thickBot="1" x14ac:dyDescent="0.4">
      <c r="A153" t="s">
        <v>427</v>
      </c>
      <c r="F153">
        <v>0</v>
      </c>
      <c r="G153" t="s">
        <v>406</v>
      </c>
      <c r="H153" s="17" t="e">
        <f>'Resultados 0-1-2'!#REF!</f>
        <v>#REF!</v>
      </c>
      <c r="K153" s="30" t="s">
        <v>428</v>
      </c>
    </row>
    <row r="154" spans="1:13" ht="15" thickBot="1" x14ac:dyDescent="0.4">
      <c r="K154" s="31"/>
    </row>
    <row r="155" spans="1:13" ht="15" thickBot="1" x14ac:dyDescent="0.4">
      <c r="A155" t="s">
        <v>429</v>
      </c>
      <c r="F155">
        <v>0</v>
      </c>
      <c r="G155" t="s">
        <v>406</v>
      </c>
      <c r="H155" s="18"/>
      <c r="K155" s="30" t="s">
        <v>428</v>
      </c>
    </row>
    <row r="156" spans="1:13" ht="15" thickBot="1" x14ac:dyDescent="0.4"/>
    <row r="157" spans="1:13" ht="15" thickBot="1" x14ac:dyDescent="0.4">
      <c r="A157" t="s">
        <v>430</v>
      </c>
      <c r="F157">
        <v>0</v>
      </c>
      <c r="G157" t="s">
        <v>406</v>
      </c>
      <c r="H157" s="18"/>
      <c r="K157" s="30" t="s">
        <v>428</v>
      </c>
    </row>
    <row r="158" spans="1:13" ht="15" thickBot="1" x14ac:dyDescent="0.4"/>
    <row r="159" spans="1:13" ht="15" thickBot="1" x14ac:dyDescent="0.4">
      <c r="A159" t="s">
        <v>431</v>
      </c>
      <c r="F159">
        <v>0</v>
      </c>
      <c r="G159" t="s">
        <v>406</v>
      </c>
      <c r="H159" s="18"/>
      <c r="K159" s="30" t="s">
        <v>428</v>
      </c>
    </row>
    <row r="160" spans="1:13" ht="15" thickBot="1" x14ac:dyDescent="0.4"/>
    <row r="161" spans="1:11" ht="15" thickBot="1" x14ac:dyDescent="0.4">
      <c r="A161" t="s">
        <v>432</v>
      </c>
      <c r="F161">
        <v>0</v>
      </c>
      <c r="G161" t="s">
        <v>406</v>
      </c>
      <c r="H161" s="18"/>
      <c r="K161" s="30" t="s">
        <v>428</v>
      </c>
    </row>
    <row r="162" spans="1:11" ht="15" thickBot="1" x14ac:dyDescent="0.4"/>
    <row r="163" spans="1:11" ht="15" thickBot="1" x14ac:dyDescent="0.4">
      <c r="A163" t="s">
        <v>433</v>
      </c>
      <c r="F163">
        <v>0</v>
      </c>
      <c r="G163" t="s">
        <v>406</v>
      </c>
      <c r="H163" s="18"/>
      <c r="K163" s="30" t="s">
        <v>428</v>
      </c>
    </row>
    <row r="164" spans="1:11" ht="15" thickBot="1" x14ac:dyDescent="0.4"/>
    <row r="165" spans="1:11" ht="15" thickBot="1" x14ac:dyDescent="0.4">
      <c r="A165" t="s">
        <v>434</v>
      </c>
      <c r="F165">
        <v>0</v>
      </c>
      <c r="G165" t="s">
        <v>406</v>
      </c>
      <c r="H165" s="18"/>
      <c r="K165" s="30" t="s">
        <v>428</v>
      </c>
    </row>
    <row r="174" spans="1:11" ht="18.5" x14ac:dyDescent="0.45">
      <c r="A174" s="16" t="s">
        <v>435</v>
      </c>
    </row>
    <row r="175" spans="1:11" ht="15" thickBot="1" x14ac:dyDescent="0.4"/>
    <row r="176" spans="1:11" ht="15" thickBot="1" x14ac:dyDescent="0.4">
      <c r="A176" t="s">
        <v>385</v>
      </c>
      <c r="D176" s="307">
        <f>'Resultados 0-1-2'!E31</f>
        <v>0</v>
      </c>
      <c r="E176" s="308"/>
      <c r="F176" s="308"/>
      <c r="G176" s="308"/>
      <c r="H176" s="308"/>
      <c r="I176" s="309"/>
    </row>
    <row r="177" spans="1:11" ht="9.75" customHeight="1" thickBot="1" x14ac:dyDescent="0.4"/>
    <row r="178" spans="1:11" ht="15.75" customHeight="1" thickBot="1" x14ac:dyDescent="0.4">
      <c r="A178" s="312" t="s">
        <v>436</v>
      </c>
      <c r="B178" s="312"/>
      <c r="C178" s="312"/>
      <c r="D178" s="312"/>
      <c r="E178" s="312"/>
      <c r="H178" s="17">
        <f>'Resultados 0-1-2'!E32</f>
        <v>0</v>
      </c>
      <c r="K178" s="23"/>
    </row>
    <row r="179" spans="1:11" x14ac:dyDescent="0.35">
      <c r="E179" t="s">
        <v>437</v>
      </c>
      <c r="F179" t="e">
        <f>#REF!</f>
        <v>#REF!</v>
      </c>
      <c r="G179" t="s">
        <v>406</v>
      </c>
    </row>
    <row r="180" spans="1:11" ht="15.75" customHeight="1" x14ac:dyDescent="0.35">
      <c r="A180" s="19"/>
      <c r="B180" s="19"/>
      <c r="C180" s="19"/>
      <c r="D180" s="19"/>
      <c r="E180" s="19" t="s">
        <v>438</v>
      </c>
      <c r="F180" t="e">
        <f>#REF!</f>
        <v>#REF!</v>
      </c>
      <c r="G180" s="3" t="s">
        <v>406</v>
      </c>
      <c r="H180" s="4"/>
      <c r="K180" s="23"/>
    </row>
    <row r="181" spans="1:11" x14ac:dyDescent="0.35">
      <c r="A181" s="19"/>
      <c r="B181" s="19"/>
      <c r="C181" s="19"/>
      <c r="D181" s="19"/>
      <c r="E181" s="19"/>
    </row>
    <row r="182" spans="1:11" x14ac:dyDescent="0.35">
      <c r="A182" t="s">
        <v>439</v>
      </c>
    </row>
    <row r="224" spans="1:1" ht="21" x14ac:dyDescent="0.5">
      <c r="A224" s="15" t="s">
        <v>440</v>
      </c>
    </row>
    <row r="225" spans="1:11" ht="15" thickBot="1" x14ac:dyDescent="0.4"/>
    <row r="226" spans="1:11" ht="15" thickBot="1" x14ac:dyDescent="0.4">
      <c r="A226" t="s">
        <v>385</v>
      </c>
      <c r="D226" s="307" t="e">
        <f>'Resultados 0-1-2'!E33</f>
        <v>#DIV/0!</v>
      </c>
      <c r="E226" s="308"/>
      <c r="F226" s="308"/>
      <c r="G226" s="308"/>
      <c r="H226" s="308"/>
      <c r="I226" s="309"/>
    </row>
    <row r="229" spans="1:11" ht="18.5" x14ac:dyDescent="0.45">
      <c r="A229" s="16" t="s">
        <v>441</v>
      </c>
    </row>
    <row r="230" spans="1:11" ht="15" thickBot="1" x14ac:dyDescent="0.4"/>
    <row r="231" spans="1:11" ht="15" thickBot="1" x14ac:dyDescent="0.4">
      <c r="A231" t="s">
        <v>385</v>
      </c>
      <c r="D231" s="307">
        <f>'Resultados 0-1-2'!E34</f>
        <v>100.00003144280072</v>
      </c>
      <c r="E231" s="308"/>
      <c r="F231" s="308"/>
      <c r="G231" s="308"/>
      <c r="H231" s="308"/>
      <c r="I231" s="309"/>
    </row>
    <row r="232" spans="1:11" ht="9.75" customHeight="1" thickBot="1" x14ac:dyDescent="0.4"/>
    <row r="233" spans="1:11" ht="15" thickBot="1" x14ac:dyDescent="0.4">
      <c r="A233" t="s">
        <v>442</v>
      </c>
      <c r="F233" s="34" t="e">
        <f>'Instalaciones 0-1-2'!#REF!</f>
        <v>#REF!</v>
      </c>
      <c r="H233" s="17">
        <f>'Resultados 0-1-2'!E35</f>
        <v>100.00003769420164</v>
      </c>
      <c r="K233" s="30"/>
    </row>
    <row r="234" spans="1:11" ht="15" thickBot="1" x14ac:dyDescent="0.4"/>
    <row r="235" spans="1:11" ht="15" thickBot="1" x14ac:dyDescent="0.4">
      <c r="A235" t="s">
        <v>443</v>
      </c>
      <c r="H235" s="17" t="e">
        <f>'Resultados 0-1-2'!#REF!</f>
        <v>#REF!</v>
      </c>
      <c r="K235" s="23"/>
    </row>
    <row r="236" spans="1:11" x14ac:dyDescent="0.35">
      <c r="E236" t="s">
        <v>444</v>
      </c>
      <c r="F236" t="e">
        <f>#REF!</f>
        <v>#REF!</v>
      </c>
      <c r="G236" t="s">
        <v>406</v>
      </c>
    </row>
    <row r="237" spans="1:11" x14ac:dyDescent="0.35">
      <c r="E237" t="s">
        <v>438</v>
      </c>
      <c r="F237" t="e">
        <f>#REF!</f>
        <v>#REF!</v>
      </c>
      <c r="G237" t="s">
        <v>406</v>
      </c>
      <c r="H237" s="4"/>
      <c r="K237" s="23"/>
    </row>
    <row r="238" spans="1:11" ht="15" thickBot="1" x14ac:dyDescent="0.4"/>
    <row r="239" spans="1:11" ht="15" thickBot="1" x14ac:dyDescent="0.4">
      <c r="A239" t="s">
        <v>445</v>
      </c>
      <c r="H239" s="17">
        <f>'Resultados 0-1-2'!E36</f>
        <v>100.0000251913998</v>
      </c>
    </row>
    <row r="240" spans="1:11" x14ac:dyDescent="0.35">
      <c r="E240" t="s">
        <v>446</v>
      </c>
      <c r="F240" t="e">
        <f>#REF!</f>
        <v>#REF!</v>
      </c>
      <c r="G240" t="s">
        <v>406</v>
      </c>
    </row>
    <row r="241" spans="1:15" x14ac:dyDescent="0.35">
      <c r="E241" t="s">
        <v>447</v>
      </c>
      <c r="F241" t="e">
        <f>#REF!</f>
        <v>#REF!</v>
      </c>
      <c r="G241" t="s">
        <v>406</v>
      </c>
    </row>
    <row r="243" spans="1:15" ht="18.5" x14ac:dyDescent="0.45">
      <c r="A243" s="16" t="s">
        <v>448</v>
      </c>
    </row>
    <row r="244" spans="1:15" ht="15" thickBot="1" x14ac:dyDescent="0.4"/>
    <row r="245" spans="1:15" ht="15" thickBot="1" x14ac:dyDescent="0.4">
      <c r="A245" t="s">
        <v>385</v>
      </c>
      <c r="D245" s="307" t="e">
        <f>'Resultados 0-1-2'!E37</f>
        <v>#DIV/0!</v>
      </c>
      <c r="E245" s="308"/>
      <c r="F245" s="308"/>
      <c r="G245" s="308"/>
      <c r="H245" s="308"/>
      <c r="I245" s="309"/>
    </row>
    <row r="246" spans="1:15" ht="9.75" customHeight="1" x14ac:dyDescent="0.35"/>
    <row r="247" spans="1:15" ht="15" thickBot="1" x14ac:dyDescent="0.4">
      <c r="A247" t="s">
        <v>449</v>
      </c>
    </row>
    <row r="248" spans="1:15" ht="15" thickBot="1" x14ac:dyDescent="0.4">
      <c r="A248" t="s">
        <v>450</v>
      </c>
      <c r="H248" s="17">
        <f>'Resultados 0-1-2'!E38</f>
        <v>100.00003769420164</v>
      </c>
      <c r="K248" s="30" t="s">
        <v>402</v>
      </c>
    </row>
    <row r="249" spans="1:15" ht="15" thickBot="1" x14ac:dyDescent="0.4"/>
    <row r="250" spans="1:15" ht="17" thickBot="1" x14ac:dyDescent="0.4">
      <c r="A250" t="s">
        <v>451</v>
      </c>
      <c r="F250" t="e">
        <f>'Instalaciones 0-1-2'!E85</f>
        <v>#DIV/0!</v>
      </c>
      <c r="G250" t="s">
        <v>452</v>
      </c>
      <c r="H250" s="17" t="e">
        <f>'Resultados 0-1-2'!E39</f>
        <v>#DIV/0!</v>
      </c>
      <c r="K250" s="35" t="s">
        <v>389</v>
      </c>
      <c r="L250" s="36"/>
    </row>
    <row r="251" spans="1:15" ht="15" thickBot="1" x14ac:dyDescent="0.4"/>
    <row r="252" spans="1:15" ht="15" thickBot="1" x14ac:dyDescent="0.4">
      <c r="A252" t="s">
        <v>453</v>
      </c>
      <c r="H252" s="17" t="e">
        <f>'Instalaciones 0-1-2'!#REF!</f>
        <v>#REF!</v>
      </c>
      <c r="K252" s="35" t="s">
        <v>454</v>
      </c>
      <c r="L252" s="36"/>
      <c r="M252" s="36"/>
      <c r="N252" t="s">
        <v>455</v>
      </c>
    </row>
    <row r="253" spans="1:15" x14ac:dyDescent="0.35">
      <c r="A253" s="313" t="s">
        <v>455</v>
      </c>
      <c r="B253" s="313"/>
      <c r="C253" s="313"/>
      <c r="D253" s="313"/>
      <c r="E253" s="313"/>
      <c r="N253" t="s">
        <v>456</v>
      </c>
    </row>
    <row r="254" spans="1:15" ht="15" thickBot="1" x14ac:dyDescent="0.4">
      <c r="N254" t="s">
        <v>457</v>
      </c>
    </row>
    <row r="255" spans="1:15" ht="15" thickBot="1" x14ac:dyDescent="0.4">
      <c r="A255" t="s">
        <v>458</v>
      </c>
      <c r="H255" s="17" t="e">
        <f>'Instalaciones 0-1-2'!#REF!</f>
        <v>#REF!</v>
      </c>
      <c r="K255" s="35" t="s">
        <v>459</v>
      </c>
      <c r="L255" s="35"/>
      <c r="M255" s="35"/>
      <c r="N255" s="35"/>
      <c r="O255" s="35"/>
    </row>
    <row r="256" spans="1:15" x14ac:dyDescent="0.35">
      <c r="A256" s="313" t="s">
        <v>460</v>
      </c>
      <c r="B256" s="313"/>
      <c r="C256" s="313"/>
      <c r="D256" s="313"/>
      <c r="E256" s="313"/>
      <c r="F256" s="313"/>
      <c r="G256" s="313"/>
      <c r="N256" t="s">
        <v>460</v>
      </c>
    </row>
    <row r="257" spans="1:14" ht="15" thickBot="1" x14ac:dyDescent="0.4">
      <c r="N257" t="s">
        <v>461</v>
      </c>
    </row>
    <row r="258" spans="1:14" ht="15" thickBot="1" x14ac:dyDescent="0.4">
      <c r="A258" t="s">
        <v>462</v>
      </c>
      <c r="H258" s="17" t="e">
        <f>'Instalaciones 0-1-2'!#REF!</f>
        <v>#REF!</v>
      </c>
      <c r="K258" s="35" t="s">
        <v>454</v>
      </c>
      <c r="L258" s="36"/>
      <c r="M258" s="36"/>
      <c r="N258" t="s">
        <v>463</v>
      </c>
    </row>
    <row r="259" spans="1:14" x14ac:dyDescent="0.35">
      <c r="A259" s="313" t="s">
        <v>464</v>
      </c>
      <c r="B259" s="313"/>
      <c r="C259" s="313"/>
      <c r="D259" s="313"/>
      <c r="E259" s="313"/>
      <c r="F259" s="313"/>
      <c r="N259" t="s">
        <v>465</v>
      </c>
    </row>
    <row r="260" spans="1:14" ht="15" thickBot="1" x14ac:dyDescent="0.4">
      <c r="N260" t="s">
        <v>464</v>
      </c>
    </row>
    <row r="261" spans="1:14" ht="15" thickBot="1" x14ac:dyDescent="0.4">
      <c r="A261" t="s">
        <v>466</v>
      </c>
      <c r="H261" s="17" t="e">
        <f>'Instalaciones 0-1-2'!#REF!</f>
        <v>#REF!</v>
      </c>
      <c r="K261" s="35" t="s">
        <v>454</v>
      </c>
      <c r="L261" s="36"/>
      <c r="M261" s="36"/>
      <c r="N261" t="s">
        <v>463</v>
      </c>
    </row>
    <row r="262" spans="1:14" x14ac:dyDescent="0.35">
      <c r="A262" s="313" t="s">
        <v>467</v>
      </c>
      <c r="B262" s="313"/>
      <c r="C262" s="313"/>
      <c r="D262" s="313"/>
      <c r="E262" s="313"/>
      <c r="F262" s="313"/>
      <c r="N262" t="s">
        <v>467</v>
      </c>
    </row>
    <row r="263" spans="1:14" ht="15" thickBot="1" x14ac:dyDescent="0.4"/>
    <row r="264" spans="1:14" ht="15" thickBot="1" x14ac:dyDescent="0.4">
      <c r="A264" t="s">
        <v>468</v>
      </c>
      <c r="H264" s="17" t="e">
        <f>'Instalaciones 0-1-2'!#REF!</f>
        <v>#REF!</v>
      </c>
      <c r="K264" s="35" t="s">
        <v>454</v>
      </c>
      <c r="L264" s="36"/>
      <c r="M264" s="36"/>
      <c r="N264" t="s">
        <v>463</v>
      </c>
    </row>
    <row r="265" spans="1:14" x14ac:dyDescent="0.35">
      <c r="A265" s="313" t="s">
        <v>469</v>
      </c>
      <c r="B265" s="313"/>
      <c r="C265" s="313"/>
      <c r="D265" s="313"/>
      <c r="E265" s="313"/>
      <c r="F265" s="313"/>
      <c r="N265" t="s">
        <v>470</v>
      </c>
    </row>
    <row r="266" spans="1:14" x14ac:dyDescent="0.35">
      <c r="A266" s="289"/>
      <c r="B266" s="289"/>
      <c r="C266" s="289"/>
      <c r="D266" s="289"/>
      <c r="E266" s="289"/>
      <c r="F266" s="289"/>
      <c r="N266" t="s">
        <v>469</v>
      </c>
    </row>
    <row r="267" spans="1:14" x14ac:dyDescent="0.35">
      <c r="A267" s="289"/>
      <c r="B267" s="289"/>
      <c r="C267" s="289"/>
      <c r="D267" s="289"/>
      <c r="E267" s="289"/>
      <c r="F267" s="289"/>
    </row>
    <row r="268" spans="1:14" x14ac:dyDescent="0.35">
      <c r="A268" s="289"/>
      <c r="B268" s="289"/>
      <c r="C268" s="289"/>
      <c r="D268" s="289"/>
      <c r="E268" s="289"/>
      <c r="F268" s="289"/>
    </row>
    <row r="269" spans="1:14" x14ac:dyDescent="0.35">
      <c r="A269" s="289"/>
      <c r="B269" s="289"/>
      <c r="C269" s="289"/>
      <c r="D269" s="289"/>
      <c r="E269" s="289"/>
      <c r="F269" s="289"/>
    </row>
    <row r="270" spans="1:14" x14ac:dyDescent="0.35">
      <c r="A270" s="289"/>
      <c r="B270" s="289"/>
      <c r="C270" s="289"/>
      <c r="D270" s="289"/>
      <c r="E270" s="289"/>
      <c r="F270" s="289"/>
    </row>
    <row r="273" spans="1:16" ht="18.5" x14ac:dyDescent="0.45">
      <c r="A273" s="16" t="s">
        <v>471</v>
      </c>
    </row>
    <row r="274" spans="1:16" ht="15" thickBot="1" x14ac:dyDescent="0.4"/>
    <row r="275" spans="1:16" ht="15" thickBot="1" x14ac:dyDescent="0.4">
      <c r="A275" t="s">
        <v>385</v>
      </c>
      <c r="D275" s="307">
        <f>'Resultados 0-1-2'!E42</f>
        <v>99.999981166700081</v>
      </c>
      <c r="E275" s="308"/>
      <c r="F275" s="308"/>
      <c r="G275" s="308"/>
      <c r="H275" s="308"/>
      <c r="I275" s="309"/>
    </row>
    <row r="276" spans="1:16" ht="9.75" customHeight="1" thickBot="1" x14ac:dyDescent="0.4"/>
    <row r="277" spans="1:16" ht="15" customHeight="1" thickBot="1" x14ac:dyDescent="0.4">
      <c r="A277" s="11" t="s">
        <v>472</v>
      </c>
      <c r="B277" s="19"/>
      <c r="C277" s="19"/>
      <c r="D277" s="19"/>
      <c r="E277" s="19"/>
      <c r="F277" s="19"/>
      <c r="H277" s="17">
        <f>'Resultados 0-1-2'!E43</f>
        <v>99.999981166700081</v>
      </c>
    </row>
    <row r="278" spans="1:16" x14ac:dyDescent="0.35">
      <c r="A278" t="s">
        <v>473</v>
      </c>
    </row>
    <row r="279" spans="1:16" x14ac:dyDescent="0.35">
      <c r="A279" t="s">
        <v>474</v>
      </c>
      <c r="C279" s="8">
        <f>Comportamiento!J24</f>
        <v>0</v>
      </c>
      <c r="D279" t="s">
        <v>475</v>
      </c>
      <c r="K279" s="35" t="s">
        <v>476</v>
      </c>
      <c r="L279" s="35"/>
      <c r="M279" s="39"/>
      <c r="N279" s="39"/>
      <c r="O279" s="39"/>
      <c r="P279" s="39"/>
    </row>
    <row r="282" spans="1:16" ht="18.5" x14ac:dyDescent="0.45">
      <c r="A282" s="16" t="s">
        <v>477</v>
      </c>
    </row>
    <row r="283" spans="1:16" ht="15" thickBot="1" x14ac:dyDescent="0.4"/>
    <row r="284" spans="1:16" ht="15" thickBot="1" x14ac:dyDescent="0.4">
      <c r="A284" t="s">
        <v>385</v>
      </c>
      <c r="D284" s="307">
        <f>'Resultados 0-1-2'!E44</f>
        <v>0</v>
      </c>
      <c r="E284" s="308"/>
      <c r="F284" s="308"/>
      <c r="G284" s="308"/>
      <c r="H284" s="308"/>
      <c r="I284" s="309"/>
    </row>
    <row r="285" spans="1:16" ht="8.25" customHeight="1" thickBot="1" x14ac:dyDescent="0.4"/>
    <row r="286" spans="1:16" ht="15" thickBot="1" x14ac:dyDescent="0.4">
      <c r="A286" t="s">
        <v>478</v>
      </c>
      <c r="H286" s="17">
        <f>'Resultados 0-1-2'!E45</f>
        <v>0</v>
      </c>
    </row>
    <row r="287" spans="1:16" x14ac:dyDescent="0.35">
      <c r="A287" t="s">
        <v>479</v>
      </c>
      <c r="D287">
        <f>QBA!C31</f>
        <v>0</v>
      </c>
    </row>
    <row r="289" spans="1:12" ht="15" thickBot="1" x14ac:dyDescent="0.4">
      <c r="A289" t="s">
        <v>480</v>
      </c>
    </row>
    <row r="290" spans="1:12" ht="15" thickBot="1" x14ac:dyDescent="0.4">
      <c r="A290" t="s">
        <v>481</v>
      </c>
      <c r="F290" s="9">
        <f>Comportamiento!Q9</f>
        <v>0</v>
      </c>
      <c r="G290" t="s">
        <v>482</v>
      </c>
      <c r="H290" s="17">
        <f>'Resultados 0-1-2'!E46</f>
        <v>0</v>
      </c>
      <c r="K290" s="35" t="s">
        <v>389</v>
      </c>
      <c r="L290" s="35"/>
    </row>
    <row r="322" spans="1:10" ht="23.5" x14ac:dyDescent="0.55000000000000004">
      <c r="A322" s="21" t="s">
        <v>483</v>
      </c>
    </row>
    <row r="323" spans="1:10" ht="15" thickBot="1" x14ac:dyDescent="0.4"/>
    <row r="324" spans="1:10" ht="19" thickBot="1" x14ac:dyDescent="0.5">
      <c r="A324" s="16" t="s">
        <v>484</v>
      </c>
      <c r="G324" s="25" t="e">
        <f>'Resultados 0-1-2'!E5</f>
        <v>#DIV/0!</v>
      </c>
      <c r="H324" s="314" t="e">
        <f>'Resultados 0-1-2'!E5</f>
        <v>#DIV/0!</v>
      </c>
      <c r="I324" s="315"/>
      <c r="J324" s="316"/>
    </row>
    <row r="325" spans="1:10" ht="15" thickBot="1" x14ac:dyDescent="0.4">
      <c r="G325" s="26"/>
    </row>
    <row r="326" spans="1:10" ht="19" thickBot="1" x14ac:dyDescent="0.5">
      <c r="A326" s="16" t="s">
        <v>390</v>
      </c>
      <c r="G326" s="25">
        <f>'Resultados 0-1-2'!E7</f>
        <v>0</v>
      </c>
      <c r="H326" s="314">
        <f>'Resultados 0-1-2'!E7</f>
        <v>0</v>
      </c>
      <c r="I326" s="315"/>
      <c r="J326" s="316"/>
    </row>
    <row r="327" spans="1:10" ht="15" thickBot="1" x14ac:dyDescent="0.4">
      <c r="G327" s="26"/>
    </row>
    <row r="328" spans="1:10" ht="19" thickBot="1" x14ac:dyDescent="0.5">
      <c r="A328" s="16" t="s">
        <v>394</v>
      </c>
      <c r="G328" s="25">
        <f>'Resultados 0-1-2'!E11</f>
        <v>45</v>
      </c>
      <c r="H328" s="314">
        <f>'Resultados 0-1-2'!E11</f>
        <v>45</v>
      </c>
      <c r="I328" s="315"/>
      <c r="J328" s="316"/>
    </row>
    <row r="329" spans="1:10" ht="15" thickBot="1" x14ac:dyDescent="0.4">
      <c r="G329" s="26"/>
    </row>
    <row r="330" spans="1:10" ht="19" thickBot="1" x14ac:dyDescent="0.5">
      <c r="A330" s="16" t="s">
        <v>485</v>
      </c>
      <c r="G330" s="25">
        <f>'Resultados 0-1-2'!E16</f>
        <v>0</v>
      </c>
      <c r="H330" s="314">
        <f>'Resultados 0-1-2'!E16</f>
        <v>0</v>
      </c>
      <c r="I330" s="315"/>
      <c r="J330" s="316"/>
    </row>
    <row r="331" spans="1:10" ht="15" thickBot="1" x14ac:dyDescent="0.4">
      <c r="G331" s="26"/>
    </row>
    <row r="332" spans="1:10" ht="19" thickBot="1" x14ac:dyDescent="0.5">
      <c r="A332" s="16" t="s">
        <v>408</v>
      </c>
      <c r="G332" s="25" t="e">
        <f>'Resultados 0-1-2'!E18</f>
        <v>#DIV/0!</v>
      </c>
      <c r="H332" s="314" t="e">
        <f>'Resultados 0-1-2'!E18</f>
        <v>#DIV/0!</v>
      </c>
      <c r="I332" s="315"/>
      <c r="J332" s="316"/>
    </row>
    <row r="333" spans="1:10" ht="15" thickBot="1" x14ac:dyDescent="0.4">
      <c r="G333" s="26"/>
    </row>
    <row r="334" spans="1:10" ht="19" thickBot="1" x14ac:dyDescent="0.5">
      <c r="A334" s="16" t="s">
        <v>415</v>
      </c>
      <c r="G334" s="25">
        <f>'Resultados 0-1-2'!E22</f>
        <v>69.999996524870539</v>
      </c>
      <c r="H334" s="314">
        <f>'Resultados 0-1-2'!E22</f>
        <v>69.999996524870539</v>
      </c>
      <c r="I334" s="315"/>
      <c r="J334" s="316"/>
    </row>
    <row r="335" spans="1:10" ht="15" thickBot="1" x14ac:dyDescent="0.4">
      <c r="G335" s="26"/>
    </row>
    <row r="336" spans="1:10" ht="19" thickBot="1" x14ac:dyDescent="0.5">
      <c r="A336" s="16" t="s">
        <v>486</v>
      </c>
      <c r="G336" s="25">
        <f>'Resultados 0-1-2'!E28</f>
        <v>74.999978804174987</v>
      </c>
      <c r="H336" s="314">
        <f>'Resultados 0-1-2'!E28</f>
        <v>74.999978804174987</v>
      </c>
      <c r="I336" s="315"/>
      <c r="J336" s="316"/>
    </row>
    <row r="337" spans="1:10" ht="15" thickBot="1" x14ac:dyDescent="0.4">
      <c r="G337" s="26"/>
    </row>
    <row r="338" spans="1:10" ht="19" thickBot="1" x14ac:dyDescent="0.5">
      <c r="A338" s="16" t="s">
        <v>487</v>
      </c>
      <c r="G338" s="25">
        <f>'Resultados 0-1-2'!E31</f>
        <v>0</v>
      </c>
      <c r="H338" s="314">
        <f>'Resultados 0-1-2'!E31</f>
        <v>0</v>
      </c>
      <c r="I338" s="315"/>
      <c r="J338" s="316"/>
    </row>
    <row r="339" spans="1:10" ht="15" thickBot="1" x14ac:dyDescent="0.4">
      <c r="G339" s="26"/>
    </row>
    <row r="340" spans="1:10" ht="19" thickBot="1" x14ac:dyDescent="0.5">
      <c r="A340" s="16" t="s">
        <v>488</v>
      </c>
      <c r="G340" s="25">
        <f>'Resultados 0-1-2'!E34</f>
        <v>100.00003144280072</v>
      </c>
      <c r="H340" s="314">
        <f>'Resultados 0-1-2'!E34</f>
        <v>100.00003144280072</v>
      </c>
      <c r="I340" s="315"/>
      <c r="J340" s="316"/>
    </row>
    <row r="341" spans="1:10" ht="15" thickBot="1" x14ac:dyDescent="0.4">
      <c r="G341" s="26"/>
    </row>
    <row r="342" spans="1:10" ht="19" thickBot="1" x14ac:dyDescent="0.5">
      <c r="A342" s="16" t="s">
        <v>489</v>
      </c>
      <c r="G342" s="25" t="e">
        <f>'Resultados 0-1-2'!E37</f>
        <v>#DIV/0!</v>
      </c>
      <c r="H342" s="314" t="e">
        <f>'Resultados 0-1-2'!E37</f>
        <v>#DIV/0!</v>
      </c>
      <c r="I342" s="315"/>
      <c r="J342" s="316"/>
    </row>
    <row r="343" spans="1:10" ht="15" thickBot="1" x14ac:dyDescent="0.4">
      <c r="G343" s="26"/>
    </row>
    <row r="344" spans="1:10" ht="19" thickBot="1" x14ac:dyDescent="0.5">
      <c r="A344" s="16" t="s">
        <v>490</v>
      </c>
      <c r="G344" s="25">
        <f>'Resultados 0-1-2'!E42</f>
        <v>99.999981166700081</v>
      </c>
      <c r="H344" s="314">
        <f>'Resultados 0-1-2'!E42</f>
        <v>99.999981166700081</v>
      </c>
      <c r="I344" s="315"/>
      <c r="J344" s="316"/>
    </row>
    <row r="345" spans="1:10" ht="15" thickBot="1" x14ac:dyDescent="0.4">
      <c r="G345" s="26"/>
    </row>
    <row r="346" spans="1:10" ht="19" thickBot="1" x14ac:dyDescent="0.5">
      <c r="A346" s="16" t="s">
        <v>491</v>
      </c>
      <c r="G346" s="25">
        <f>'Resultados 0-1-2'!E44</f>
        <v>0</v>
      </c>
      <c r="H346" s="314">
        <f>'Resultados 0-1-2'!E44</f>
        <v>0</v>
      </c>
      <c r="I346" s="315"/>
      <c r="J346" s="316"/>
    </row>
    <row r="347" spans="1:10" x14ac:dyDescent="0.35">
      <c r="G347" s="27"/>
    </row>
    <row r="348" spans="1:10" x14ac:dyDescent="0.35">
      <c r="G348" s="27"/>
    </row>
    <row r="349" spans="1:10" x14ac:dyDescent="0.35">
      <c r="G349" s="27"/>
    </row>
    <row r="350" spans="1:10" ht="23.5" x14ac:dyDescent="0.55000000000000004">
      <c r="A350" s="21" t="s">
        <v>492</v>
      </c>
      <c r="G350" s="27"/>
    </row>
    <row r="351" spans="1:10" ht="15" thickBot="1" x14ac:dyDescent="0.4">
      <c r="G351" s="27"/>
    </row>
    <row r="352" spans="1:10" ht="19" thickBot="1" x14ac:dyDescent="0.5">
      <c r="A352" s="16" t="s">
        <v>493</v>
      </c>
      <c r="G352" s="25" t="e">
        <f>'Resultados 0-1-2'!E4</f>
        <v>#DIV/0!</v>
      </c>
      <c r="H352" s="314" t="e">
        <f>G352</f>
        <v>#DIV/0!</v>
      </c>
      <c r="I352" s="315"/>
      <c r="J352" s="316"/>
    </row>
    <row r="353" spans="1:17" ht="15" thickBot="1" x14ac:dyDescent="0.4">
      <c r="G353" s="27"/>
    </row>
    <row r="354" spans="1:17" ht="19" thickBot="1" x14ac:dyDescent="0.5">
      <c r="A354" s="16" t="s">
        <v>494</v>
      </c>
      <c r="G354" s="25" t="e">
        <f>'Resultados 0-1-2'!E10</f>
        <v>#DIV/0!</v>
      </c>
      <c r="H354" s="314" t="e">
        <f>G354</f>
        <v>#DIV/0!</v>
      </c>
      <c r="I354" s="315"/>
      <c r="J354" s="316"/>
    </row>
    <row r="355" spans="1:17" ht="15" thickBot="1" x14ac:dyDescent="0.4">
      <c r="G355" s="27"/>
    </row>
    <row r="356" spans="1:17" ht="19" thickBot="1" x14ac:dyDescent="0.5">
      <c r="A356" s="16" t="s">
        <v>495</v>
      </c>
      <c r="G356" s="25">
        <f>'Resultados 0-1-2'!E21</f>
        <v>61.499989957861743</v>
      </c>
      <c r="H356" s="314">
        <f>G356</f>
        <v>61.499989957861743</v>
      </c>
      <c r="I356" s="315"/>
      <c r="J356" s="316"/>
    </row>
    <row r="357" spans="1:17" ht="15" thickBot="1" x14ac:dyDescent="0.4">
      <c r="G357" s="27"/>
    </row>
    <row r="358" spans="1:17" ht="19" thickBot="1" x14ac:dyDescent="0.5">
      <c r="A358" s="16" t="s">
        <v>440</v>
      </c>
      <c r="G358" s="25" t="e">
        <f>'Resultados 0-1-2'!E33</f>
        <v>#DIV/0!</v>
      </c>
      <c r="H358" s="314" t="e">
        <f>G358</f>
        <v>#DIV/0!</v>
      </c>
      <c r="I358" s="315"/>
      <c r="J358" s="316"/>
    </row>
    <row r="359" spans="1:17" x14ac:dyDescent="0.35">
      <c r="G359" s="27"/>
    </row>
    <row r="360" spans="1:17" x14ac:dyDescent="0.35">
      <c r="G360" s="27"/>
    </row>
    <row r="361" spans="1:17" ht="24" thickBot="1" x14ac:dyDescent="0.6">
      <c r="A361" s="21" t="s">
        <v>496</v>
      </c>
      <c r="G361" s="27"/>
    </row>
    <row r="362" spans="1:17" ht="19" thickBot="1" x14ac:dyDescent="0.5">
      <c r="A362" s="314" t="e">
        <f>G362</f>
        <v>#DIV/0!</v>
      </c>
      <c r="B362" s="315"/>
      <c r="C362" s="315"/>
      <c r="D362" s="315"/>
      <c r="E362" s="315"/>
      <c r="F362" s="316"/>
      <c r="G362" s="28" t="e">
        <f>'Resultados 0-1-2'!E48</f>
        <v>#DIV/0!</v>
      </c>
      <c r="H362" s="22" t="s">
        <v>497</v>
      </c>
      <c r="K362" s="35" t="s">
        <v>498</v>
      </c>
      <c r="L362" s="35"/>
      <c r="M362" s="35"/>
      <c r="N362" s="35"/>
      <c r="O362" s="35"/>
      <c r="P362" s="35"/>
      <c r="Q362" s="35"/>
    </row>
  </sheetData>
  <mergeCells count="51">
    <mergeCell ref="A362:F362"/>
    <mergeCell ref="H346:J346"/>
    <mergeCell ref="H352:J352"/>
    <mergeCell ref="H354:J354"/>
    <mergeCell ref="H356:J356"/>
    <mergeCell ref="H358:J358"/>
    <mergeCell ref="H344:J344"/>
    <mergeCell ref="D284:I284"/>
    <mergeCell ref="H324:J324"/>
    <mergeCell ref="H326:J326"/>
    <mergeCell ref="H328:J328"/>
    <mergeCell ref="H330:J330"/>
    <mergeCell ref="H332:J332"/>
    <mergeCell ref="H334:J334"/>
    <mergeCell ref="H336:J336"/>
    <mergeCell ref="H338:J338"/>
    <mergeCell ref="H340:J340"/>
    <mergeCell ref="H342:J342"/>
    <mergeCell ref="D231:I231"/>
    <mergeCell ref="D245:I245"/>
    <mergeCell ref="D275:I275"/>
    <mergeCell ref="A253:E253"/>
    <mergeCell ref="A259:F259"/>
    <mergeCell ref="A262:F262"/>
    <mergeCell ref="A265:F265"/>
    <mergeCell ref="A256:G256"/>
    <mergeCell ref="D148:I148"/>
    <mergeCell ref="D176:I176"/>
    <mergeCell ref="A139:F139"/>
    <mergeCell ref="A178:E178"/>
    <mergeCell ref="D226:I226"/>
    <mergeCell ref="D99:I99"/>
    <mergeCell ref="D108:I108"/>
    <mergeCell ref="D128:I128"/>
    <mergeCell ref="D133:I133"/>
    <mergeCell ref="D35:I35"/>
    <mergeCell ref="D42:I42"/>
    <mergeCell ref="D79:I79"/>
    <mergeCell ref="D83:I83"/>
    <mergeCell ref="A86:G87"/>
    <mergeCell ref="B20:J21"/>
    <mergeCell ref="D30:I30"/>
    <mergeCell ref="A10:J10"/>
    <mergeCell ref="B11:J12"/>
    <mergeCell ref="B14:J15"/>
    <mergeCell ref="A7:J7"/>
    <mergeCell ref="A5:J5"/>
    <mergeCell ref="A4:J4"/>
    <mergeCell ref="A8:J8"/>
    <mergeCell ref="B17:J18"/>
    <mergeCell ref="A6:J6"/>
  </mergeCells>
  <conditionalFormatting sqref="D30">
    <cfRule type="cellIs" dxfId="1183" priority="279" operator="between">
      <formula>79.5</formula>
      <formula>100</formula>
    </cfRule>
    <cfRule type="cellIs" dxfId="1182" priority="280" operator="between">
      <formula>54.5</formula>
      <formula>79.4</formula>
    </cfRule>
    <cfRule type="cellIs" dxfId="1181" priority="281" operator="between">
      <formula>19.5</formula>
      <formula>54.4</formula>
    </cfRule>
    <cfRule type="cellIs" dxfId="1180" priority="282" operator="between">
      <formula>0</formula>
      <formula>19.4</formula>
    </cfRule>
  </conditionalFormatting>
  <conditionalFormatting sqref="H37">
    <cfRule type="cellIs" dxfId="1179" priority="267" operator="between">
      <formula>79.5</formula>
      <formula>100</formula>
    </cfRule>
    <cfRule type="cellIs" dxfId="1178" priority="268" operator="between">
      <formula>54.5</formula>
      <formula>79.4</formula>
    </cfRule>
    <cfRule type="cellIs" dxfId="1177" priority="269" operator="between">
      <formula>19.5</formula>
      <formula>54.4</formula>
    </cfRule>
    <cfRule type="cellIs" dxfId="1176" priority="270" operator="between">
      <formula>0</formula>
      <formula>19.4</formula>
    </cfRule>
  </conditionalFormatting>
  <conditionalFormatting sqref="D99">
    <cfRule type="cellIs" dxfId="1175" priority="239" operator="between">
      <formula>79.5</formula>
      <formula>100</formula>
    </cfRule>
    <cfRule type="cellIs" dxfId="1174" priority="240" operator="between">
      <formula>54.5</formula>
      <formula>79.4</formula>
    </cfRule>
    <cfRule type="cellIs" dxfId="1173" priority="241" operator="between">
      <formula>19.5</formula>
      <formula>54.4</formula>
    </cfRule>
    <cfRule type="cellIs" dxfId="1172" priority="242" operator="between">
      <formula>0</formula>
      <formula>19.4</formula>
    </cfRule>
  </conditionalFormatting>
  <conditionalFormatting sqref="H44">
    <cfRule type="cellIs" dxfId="1171" priority="263" operator="between">
      <formula>79.5</formula>
      <formula>100</formula>
    </cfRule>
    <cfRule type="cellIs" dxfId="1170" priority="264" operator="between">
      <formula>54.5</formula>
      <formula>79.4</formula>
    </cfRule>
    <cfRule type="cellIs" dxfId="1169" priority="265" operator="between">
      <formula>19.5</formula>
      <formula>54.4</formula>
    </cfRule>
    <cfRule type="cellIs" dxfId="1168" priority="266" operator="between">
      <formula>0</formula>
      <formula>19.4</formula>
    </cfRule>
  </conditionalFormatting>
  <conditionalFormatting sqref="D108">
    <cfRule type="cellIs" dxfId="1167" priority="235" operator="between">
      <formula>79.5</formula>
      <formula>100</formula>
    </cfRule>
    <cfRule type="cellIs" dxfId="1166" priority="236" operator="between">
      <formula>54.5</formula>
      <formula>79.4</formula>
    </cfRule>
    <cfRule type="cellIs" dxfId="1165" priority="237" operator="between">
      <formula>19.5</formula>
      <formula>54.4</formula>
    </cfRule>
    <cfRule type="cellIs" dxfId="1164" priority="238" operator="between">
      <formula>0</formula>
      <formula>19.4</formula>
    </cfRule>
  </conditionalFormatting>
  <conditionalFormatting sqref="D35">
    <cfRule type="cellIs" dxfId="1163" priority="259" operator="between">
      <formula>79.5</formula>
      <formula>100</formula>
    </cfRule>
    <cfRule type="cellIs" dxfId="1162" priority="260" operator="between">
      <formula>54.5</formula>
      <formula>79.4</formula>
    </cfRule>
    <cfRule type="cellIs" dxfId="1161" priority="261" operator="between">
      <formula>19.5</formula>
      <formula>54.4</formula>
    </cfRule>
    <cfRule type="cellIs" dxfId="1160" priority="262" operator="between">
      <formula>0</formula>
      <formula>19.4</formula>
    </cfRule>
  </conditionalFormatting>
  <conditionalFormatting sqref="D42">
    <cfRule type="cellIs" dxfId="1159" priority="255" operator="between">
      <formula>79.5</formula>
      <formula>100</formula>
    </cfRule>
    <cfRule type="cellIs" dxfId="1158" priority="256" operator="between">
      <formula>54.5</formula>
      <formula>79.4</formula>
    </cfRule>
    <cfRule type="cellIs" dxfId="1157" priority="257" operator="between">
      <formula>19.5</formula>
      <formula>54.4</formula>
    </cfRule>
    <cfRule type="cellIs" dxfId="1156" priority="258" operator="between">
      <formula>0</formula>
      <formula>19.4</formula>
    </cfRule>
  </conditionalFormatting>
  <conditionalFormatting sqref="D79">
    <cfRule type="cellIs" dxfId="1155" priority="251" operator="between">
      <formula>79.5</formula>
      <formula>100</formula>
    </cfRule>
    <cfRule type="cellIs" dxfId="1154" priority="252" operator="between">
      <formula>54.5</formula>
      <formula>79.4</formula>
    </cfRule>
    <cfRule type="cellIs" dxfId="1153" priority="253" operator="between">
      <formula>19.5</formula>
      <formula>54.4</formula>
    </cfRule>
    <cfRule type="cellIs" dxfId="1152" priority="254" operator="between">
      <formula>0</formula>
      <formula>19.4</formula>
    </cfRule>
  </conditionalFormatting>
  <conditionalFormatting sqref="D83">
    <cfRule type="cellIs" dxfId="1151" priority="247" operator="between">
      <formula>79.5</formula>
      <formula>100</formula>
    </cfRule>
    <cfRule type="cellIs" dxfId="1150" priority="248" operator="between">
      <formula>54.5</formula>
      <formula>79.4</formula>
    </cfRule>
    <cfRule type="cellIs" dxfId="1149" priority="249" operator="between">
      <formula>19.5</formula>
      <formula>54.4</formula>
    </cfRule>
    <cfRule type="cellIs" dxfId="1148" priority="250" operator="between">
      <formula>0</formula>
      <formula>19.4</formula>
    </cfRule>
  </conditionalFormatting>
  <conditionalFormatting sqref="D133">
    <cfRule type="cellIs" dxfId="1147" priority="227" operator="between">
      <formula>79.5</formula>
      <formula>100</formula>
    </cfRule>
    <cfRule type="cellIs" dxfId="1146" priority="228" operator="between">
      <formula>54.5</formula>
      <formula>79.4</formula>
    </cfRule>
    <cfRule type="cellIs" dxfId="1145" priority="229" operator="between">
      <formula>19.5</formula>
      <formula>54.4</formula>
    </cfRule>
    <cfRule type="cellIs" dxfId="1144" priority="230" operator="between">
      <formula>0</formula>
      <formula>19.4</formula>
    </cfRule>
  </conditionalFormatting>
  <conditionalFormatting sqref="D128">
    <cfRule type="cellIs" dxfId="1143" priority="231" operator="between">
      <formula>79.5</formula>
      <formula>100</formula>
    </cfRule>
    <cfRule type="cellIs" dxfId="1142" priority="232" operator="between">
      <formula>54.5</formula>
      <formula>79.4</formula>
    </cfRule>
    <cfRule type="cellIs" dxfId="1141" priority="233" operator="between">
      <formula>19.5</formula>
      <formula>54.4</formula>
    </cfRule>
    <cfRule type="cellIs" dxfId="1140" priority="234" operator="between">
      <formula>0</formula>
      <formula>19.4</formula>
    </cfRule>
  </conditionalFormatting>
  <conditionalFormatting sqref="D148">
    <cfRule type="cellIs" dxfId="1139" priority="223" operator="between">
      <formula>79.5</formula>
      <formula>100</formula>
    </cfRule>
    <cfRule type="cellIs" dxfId="1138" priority="224" operator="between">
      <formula>54.5</formula>
      <formula>79.4</formula>
    </cfRule>
    <cfRule type="cellIs" dxfId="1137" priority="225" operator="between">
      <formula>19.5</formula>
      <formula>54.4</formula>
    </cfRule>
    <cfRule type="cellIs" dxfId="1136" priority="226" operator="between">
      <formula>0</formula>
      <formula>19.4</formula>
    </cfRule>
  </conditionalFormatting>
  <conditionalFormatting sqref="D176">
    <cfRule type="cellIs" dxfId="1135" priority="219" operator="between">
      <formula>79.5</formula>
      <formula>100</formula>
    </cfRule>
    <cfRule type="cellIs" dxfId="1134" priority="220" operator="between">
      <formula>54.5</formula>
      <formula>79.4</formula>
    </cfRule>
    <cfRule type="cellIs" dxfId="1133" priority="221" operator="between">
      <formula>19.5</formula>
      <formula>54.4</formula>
    </cfRule>
    <cfRule type="cellIs" dxfId="1132" priority="222" operator="between">
      <formula>0</formula>
      <formula>19.4</formula>
    </cfRule>
  </conditionalFormatting>
  <conditionalFormatting sqref="D226">
    <cfRule type="cellIs" dxfId="1131" priority="215" operator="between">
      <formula>79.5</formula>
      <formula>100</formula>
    </cfRule>
    <cfRule type="cellIs" dxfId="1130" priority="216" operator="between">
      <formula>54.5</formula>
      <formula>79.4</formula>
    </cfRule>
    <cfRule type="cellIs" dxfId="1129" priority="217" operator="between">
      <formula>19.5</formula>
      <formula>54.4</formula>
    </cfRule>
    <cfRule type="cellIs" dxfId="1128" priority="218" operator="between">
      <formula>0</formula>
      <formula>19.4</formula>
    </cfRule>
  </conditionalFormatting>
  <conditionalFormatting sqref="D231">
    <cfRule type="cellIs" dxfId="1127" priority="211" operator="between">
      <formula>79.5</formula>
      <formula>100</formula>
    </cfRule>
    <cfRule type="cellIs" dxfId="1126" priority="212" operator="between">
      <formula>54.5</formula>
      <formula>79.4</formula>
    </cfRule>
    <cfRule type="cellIs" dxfId="1125" priority="213" operator="between">
      <formula>19.5</formula>
      <formula>54.4</formula>
    </cfRule>
    <cfRule type="cellIs" dxfId="1124" priority="214" operator="between">
      <formula>0</formula>
      <formula>19.4</formula>
    </cfRule>
  </conditionalFormatting>
  <conditionalFormatting sqref="D245">
    <cfRule type="cellIs" dxfId="1123" priority="207" operator="between">
      <formula>79.5</formula>
      <formula>100</formula>
    </cfRule>
    <cfRule type="cellIs" dxfId="1122" priority="208" operator="between">
      <formula>54.5</formula>
      <formula>79.4</formula>
    </cfRule>
    <cfRule type="cellIs" dxfId="1121" priority="209" operator="between">
      <formula>19.5</formula>
      <formula>54.4</formula>
    </cfRule>
    <cfRule type="cellIs" dxfId="1120" priority="210" operator="between">
      <formula>0</formula>
      <formula>19.4</formula>
    </cfRule>
  </conditionalFormatting>
  <conditionalFormatting sqref="H250">
    <cfRule type="cellIs" dxfId="1119" priority="203" operator="between">
      <formula>79.5</formula>
      <formula>100</formula>
    </cfRule>
    <cfRule type="cellIs" dxfId="1118" priority="204" operator="between">
      <formula>54.5</formula>
      <formula>79.4</formula>
    </cfRule>
    <cfRule type="cellIs" dxfId="1117" priority="205" operator="between">
      <formula>19.5</formula>
      <formula>54.4</formula>
    </cfRule>
    <cfRule type="cellIs" dxfId="1116" priority="206" operator="between">
      <formula>0</formula>
      <formula>19.4</formula>
    </cfRule>
  </conditionalFormatting>
  <conditionalFormatting sqref="H239">
    <cfRule type="cellIs" dxfId="1115" priority="199" operator="between">
      <formula>79.5</formula>
      <formula>100</formula>
    </cfRule>
    <cfRule type="cellIs" dxfId="1114" priority="200" operator="between">
      <formula>54.5</formula>
      <formula>79.4</formula>
    </cfRule>
    <cfRule type="cellIs" dxfId="1113" priority="201" operator="between">
      <formula>19.5</formula>
      <formula>54.4</formula>
    </cfRule>
    <cfRule type="cellIs" dxfId="1112" priority="202" operator="between">
      <formula>0</formula>
      <formula>19.4</formula>
    </cfRule>
  </conditionalFormatting>
  <conditionalFormatting sqref="D275">
    <cfRule type="cellIs" dxfId="1111" priority="195" operator="between">
      <formula>79.5</formula>
      <formula>100</formula>
    </cfRule>
    <cfRule type="cellIs" dxfId="1110" priority="196" operator="between">
      <formula>54.5</formula>
      <formula>79.4</formula>
    </cfRule>
    <cfRule type="cellIs" dxfId="1109" priority="197" operator="between">
      <formula>19.5</formula>
      <formula>54.4</formula>
    </cfRule>
    <cfRule type="cellIs" dxfId="1108" priority="198" operator="between">
      <formula>0</formula>
      <formula>19.4</formula>
    </cfRule>
  </conditionalFormatting>
  <conditionalFormatting sqref="H277">
    <cfRule type="cellIs" dxfId="1107" priority="191" operator="between">
      <formula>79.5</formula>
      <formula>100</formula>
    </cfRule>
    <cfRule type="cellIs" dxfId="1106" priority="192" operator="between">
      <formula>54.5</formula>
      <formula>79.4</formula>
    </cfRule>
    <cfRule type="cellIs" dxfId="1105" priority="193" operator="between">
      <formula>19.5</formula>
      <formula>54.4</formula>
    </cfRule>
    <cfRule type="cellIs" dxfId="1104" priority="194" operator="between">
      <formula>0</formula>
      <formula>19.4</formula>
    </cfRule>
  </conditionalFormatting>
  <conditionalFormatting sqref="D284">
    <cfRule type="cellIs" dxfId="1103" priority="187" operator="between">
      <formula>79.5</formula>
      <formula>100</formula>
    </cfRule>
    <cfRule type="cellIs" dxfId="1102" priority="188" operator="between">
      <formula>54.5</formula>
      <formula>79.4</formula>
    </cfRule>
    <cfRule type="cellIs" dxfId="1101" priority="189" operator="between">
      <formula>19.5</formula>
      <formula>54.4</formula>
    </cfRule>
    <cfRule type="cellIs" dxfId="1100" priority="190" operator="between">
      <formula>0</formula>
      <formula>19.4</formula>
    </cfRule>
  </conditionalFormatting>
  <conditionalFormatting sqref="H286">
    <cfRule type="cellIs" dxfId="1099" priority="183" operator="between">
      <formula>79.5</formula>
      <formula>100</formula>
    </cfRule>
    <cfRule type="cellIs" dxfId="1098" priority="184" operator="between">
      <formula>54.5</formula>
      <formula>79.4</formula>
    </cfRule>
    <cfRule type="cellIs" dxfId="1097" priority="185" operator="between">
      <formula>19.5</formula>
      <formula>54.4</formula>
    </cfRule>
    <cfRule type="cellIs" dxfId="1096" priority="186" operator="between">
      <formula>0</formula>
      <formula>19.4</formula>
    </cfRule>
  </conditionalFormatting>
  <conditionalFormatting sqref="H290">
    <cfRule type="cellIs" dxfId="1095" priority="179" operator="between">
      <formula>79.5</formula>
      <formula>100</formula>
    </cfRule>
    <cfRule type="cellIs" dxfId="1094" priority="180" operator="between">
      <formula>54.5</formula>
      <formula>79.4</formula>
    </cfRule>
    <cfRule type="cellIs" dxfId="1093" priority="181" operator="between">
      <formula>19.5</formula>
      <formula>54.4</formula>
    </cfRule>
    <cfRule type="cellIs" dxfId="1092" priority="182" operator="between">
      <formula>0</formula>
      <formula>19.4</formula>
    </cfRule>
  </conditionalFormatting>
  <conditionalFormatting sqref="H324">
    <cfRule type="cellIs" dxfId="1091" priority="175" operator="between">
      <formula>79.5</formula>
      <formula>100</formula>
    </cfRule>
    <cfRule type="cellIs" dxfId="1090" priority="176" operator="between">
      <formula>54.5</formula>
      <formula>79.4</formula>
    </cfRule>
    <cfRule type="cellIs" dxfId="1089" priority="177" operator="between">
      <formula>19.5</formula>
      <formula>54.4</formula>
    </cfRule>
    <cfRule type="cellIs" dxfId="1088" priority="178" operator="between">
      <formula>0</formula>
      <formula>19.4</formula>
    </cfRule>
  </conditionalFormatting>
  <conditionalFormatting sqref="H326">
    <cfRule type="cellIs" dxfId="1087" priority="171" operator="between">
      <formula>79.5</formula>
      <formula>100</formula>
    </cfRule>
    <cfRule type="cellIs" dxfId="1086" priority="172" operator="between">
      <formula>54.5</formula>
      <formula>79.4</formula>
    </cfRule>
    <cfRule type="cellIs" dxfId="1085" priority="173" operator="between">
      <formula>19.5</formula>
      <formula>54.4</formula>
    </cfRule>
    <cfRule type="cellIs" dxfId="1084" priority="174" operator="between">
      <formula>0</formula>
      <formula>19.4</formula>
    </cfRule>
  </conditionalFormatting>
  <conditionalFormatting sqref="H328">
    <cfRule type="cellIs" dxfId="1083" priority="167" operator="between">
      <formula>79.5</formula>
      <formula>100</formula>
    </cfRule>
    <cfRule type="cellIs" dxfId="1082" priority="168" operator="between">
      <formula>54.5</formula>
      <formula>79.4</formula>
    </cfRule>
    <cfRule type="cellIs" dxfId="1081" priority="169" operator="between">
      <formula>19.5</formula>
      <formula>54.4</formula>
    </cfRule>
    <cfRule type="cellIs" dxfId="1080" priority="170" operator="between">
      <formula>0</formula>
      <formula>19.4</formula>
    </cfRule>
  </conditionalFormatting>
  <conditionalFormatting sqref="H330">
    <cfRule type="cellIs" dxfId="1079" priority="163" operator="between">
      <formula>79.5</formula>
      <formula>100</formula>
    </cfRule>
    <cfRule type="cellIs" dxfId="1078" priority="164" operator="between">
      <formula>54.5</formula>
      <formula>79.4</formula>
    </cfRule>
    <cfRule type="cellIs" dxfId="1077" priority="165" operator="between">
      <formula>19.5</formula>
      <formula>54.4</formula>
    </cfRule>
    <cfRule type="cellIs" dxfId="1076" priority="166" operator="between">
      <formula>0</formula>
      <formula>19.4</formula>
    </cfRule>
  </conditionalFormatting>
  <conditionalFormatting sqref="H332">
    <cfRule type="cellIs" dxfId="1075" priority="159" operator="between">
      <formula>79.5</formula>
      <formula>100</formula>
    </cfRule>
    <cfRule type="cellIs" dxfId="1074" priority="160" operator="between">
      <formula>54.5</formula>
      <formula>79.4</formula>
    </cfRule>
    <cfRule type="cellIs" dxfId="1073" priority="161" operator="between">
      <formula>19.5</formula>
      <formula>54.4</formula>
    </cfRule>
    <cfRule type="cellIs" dxfId="1072" priority="162" operator="between">
      <formula>0</formula>
      <formula>19.4</formula>
    </cfRule>
  </conditionalFormatting>
  <conditionalFormatting sqref="H334">
    <cfRule type="cellIs" dxfId="1071" priority="155" operator="between">
      <formula>79.5</formula>
      <formula>100</formula>
    </cfRule>
    <cfRule type="cellIs" dxfId="1070" priority="156" operator="between">
      <formula>54.5</formula>
      <formula>79.4</formula>
    </cfRule>
    <cfRule type="cellIs" dxfId="1069" priority="157" operator="between">
      <formula>19.5</formula>
      <formula>54.4</formula>
    </cfRule>
    <cfRule type="cellIs" dxfId="1068" priority="158" operator="between">
      <formula>0</formula>
      <formula>19.4</formula>
    </cfRule>
  </conditionalFormatting>
  <conditionalFormatting sqref="H336">
    <cfRule type="cellIs" dxfId="1067" priority="151" operator="between">
      <formula>79.5</formula>
      <formula>100</formula>
    </cfRule>
    <cfRule type="cellIs" dxfId="1066" priority="152" operator="between">
      <formula>54.5</formula>
      <formula>79.4</formula>
    </cfRule>
    <cfRule type="cellIs" dxfId="1065" priority="153" operator="between">
      <formula>19.5</formula>
      <formula>54.4</formula>
    </cfRule>
    <cfRule type="cellIs" dxfId="1064" priority="154" operator="between">
      <formula>0</formula>
      <formula>19.4</formula>
    </cfRule>
  </conditionalFormatting>
  <conditionalFormatting sqref="H338">
    <cfRule type="cellIs" dxfId="1063" priority="147" operator="between">
      <formula>79.5</formula>
      <formula>100</formula>
    </cfRule>
    <cfRule type="cellIs" dxfId="1062" priority="148" operator="between">
      <formula>54.5</formula>
      <formula>79.4</formula>
    </cfRule>
    <cfRule type="cellIs" dxfId="1061" priority="149" operator="between">
      <formula>19.5</formula>
      <formula>54.4</formula>
    </cfRule>
    <cfRule type="cellIs" dxfId="1060" priority="150" operator="between">
      <formula>0</formula>
      <formula>19.4</formula>
    </cfRule>
  </conditionalFormatting>
  <conditionalFormatting sqref="H340">
    <cfRule type="cellIs" dxfId="1059" priority="143" operator="between">
      <formula>79.5</formula>
      <formula>100</formula>
    </cfRule>
    <cfRule type="cellIs" dxfId="1058" priority="144" operator="between">
      <formula>54.5</formula>
      <formula>79.4</formula>
    </cfRule>
    <cfRule type="cellIs" dxfId="1057" priority="145" operator="between">
      <formula>19.5</formula>
      <formula>54.4</formula>
    </cfRule>
    <cfRule type="cellIs" dxfId="1056" priority="146" operator="between">
      <formula>0</formula>
      <formula>19.4</formula>
    </cfRule>
  </conditionalFormatting>
  <conditionalFormatting sqref="H342">
    <cfRule type="cellIs" dxfId="1055" priority="139" operator="between">
      <formula>79.5</formula>
      <formula>100</formula>
    </cfRule>
    <cfRule type="cellIs" dxfId="1054" priority="140" operator="between">
      <formula>54.5</formula>
      <formula>79.4</formula>
    </cfRule>
    <cfRule type="cellIs" dxfId="1053" priority="141" operator="between">
      <formula>19.5</formula>
      <formula>54.4</formula>
    </cfRule>
    <cfRule type="cellIs" dxfId="1052" priority="142" operator="between">
      <formula>0</formula>
      <formula>19.4</formula>
    </cfRule>
  </conditionalFormatting>
  <conditionalFormatting sqref="H344">
    <cfRule type="cellIs" dxfId="1051" priority="135" operator="between">
      <formula>79.5</formula>
      <formula>100</formula>
    </cfRule>
    <cfRule type="cellIs" dxfId="1050" priority="136" operator="between">
      <formula>54.5</formula>
      <formula>79.4</formula>
    </cfRule>
    <cfRule type="cellIs" dxfId="1049" priority="137" operator="between">
      <formula>19.5</formula>
      <formula>54.4</formula>
    </cfRule>
    <cfRule type="cellIs" dxfId="1048" priority="138" operator="between">
      <formula>0</formula>
      <formula>19.4</formula>
    </cfRule>
  </conditionalFormatting>
  <conditionalFormatting sqref="H346">
    <cfRule type="cellIs" dxfId="1047" priority="131" operator="between">
      <formula>79.5</formula>
      <formula>100</formula>
    </cfRule>
    <cfRule type="cellIs" dxfId="1046" priority="132" operator="between">
      <formula>54.5</formula>
      <formula>79.4</formula>
    </cfRule>
    <cfRule type="cellIs" dxfId="1045" priority="133" operator="between">
      <formula>19.5</formula>
      <formula>54.4</formula>
    </cfRule>
    <cfRule type="cellIs" dxfId="1044" priority="134" operator="between">
      <formula>0</formula>
      <formula>19.4</formula>
    </cfRule>
  </conditionalFormatting>
  <conditionalFormatting sqref="H150">
    <cfRule type="cellIs" dxfId="1043" priority="87" operator="between">
      <formula>79.5</formula>
      <formula>100</formula>
    </cfRule>
    <cfRule type="cellIs" dxfId="1042" priority="88" operator="between">
      <formula>54.5</formula>
      <formula>79.4</formula>
    </cfRule>
    <cfRule type="cellIs" dxfId="1041" priority="89" operator="between">
      <formula>19.5</formula>
      <formula>54.4</formula>
    </cfRule>
    <cfRule type="cellIs" dxfId="1040" priority="90" operator="between">
      <formula>0</formula>
      <formula>19.4</formula>
    </cfRule>
  </conditionalFormatting>
  <conditionalFormatting sqref="H352">
    <cfRule type="cellIs" dxfId="1039" priority="127" operator="between">
      <formula>79.5</formula>
      <formula>100</formula>
    </cfRule>
    <cfRule type="cellIs" dxfId="1038" priority="128" operator="between">
      <formula>54.5</formula>
      <formula>79.4</formula>
    </cfRule>
    <cfRule type="cellIs" dxfId="1037" priority="129" operator="between">
      <formula>19.5</formula>
      <formula>54.4</formula>
    </cfRule>
    <cfRule type="cellIs" dxfId="1036" priority="130" operator="between">
      <formula>0</formula>
      <formula>19.4</formula>
    </cfRule>
  </conditionalFormatting>
  <conditionalFormatting sqref="H354">
    <cfRule type="cellIs" dxfId="1035" priority="123" operator="between">
      <formula>79.5</formula>
      <formula>100</formula>
    </cfRule>
    <cfRule type="cellIs" dxfId="1034" priority="124" operator="between">
      <formula>54.5</formula>
      <formula>79.4</formula>
    </cfRule>
    <cfRule type="cellIs" dxfId="1033" priority="125" operator="between">
      <formula>19.5</formula>
      <formula>54.4</formula>
    </cfRule>
    <cfRule type="cellIs" dxfId="1032" priority="126" operator="between">
      <formula>0</formula>
      <formula>19.4</formula>
    </cfRule>
  </conditionalFormatting>
  <conditionalFormatting sqref="H356">
    <cfRule type="cellIs" dxfId="1031" priority="119" operator="between">
      <formula>79.5</formula>
      <formula>100</formula>
    </cfRule>
    <cfRule type="cellIs" dxfId="1030" priority="120" operator="between">
      <formula>54.5</formula>
      <formula>79.4</formula>
    </cfRule>
    <cfRule type="cellIs" dxfId="1029" priority="121" operator="between">
      <formula>19.5</formula>
      <formula>54.4</formula>
    </cfRule>
    <cfRule type="cellIs" dxfId="1028" priority="122" operator="between">
      <formula>0</formula>
      <formula>19.4</formula>
    </cfRule>
  </conditionalFormatting>
  <conditionalFormatting sqref="H358">
    <cfRule type="cellIs" dxfId="1027" priority="115" operator="between">
      <formula>79.5</formula>
      <formula>100</formula>
    </cfRule>
    <cfRule type="cellIs" dxfId="1026" priority="116" operator="between">
      <formula>54.5</formula>
      <formula>79.4</formula>
    </cfRule>
    <cfRule type="cellIs" dxfId="1025" priority="117" operator="between">
      <formula>19.5</formula>
      <formula>54.4</formula>
    </cfRule>
    <cfRule type="cellIs" dxfId="1024" priority="118" operator="between">
      <formula>0</formula>
      <formula>19.4</formula>
    </cfRule>
  </conditionalFormatting>
  <conditionalFormatting sqref="A362">
    <cfRule type="cellIs" dxfId="1023" priority="107" operator="between">
      <formula>79.5</formula>
      <formula>100</formula>
    </cfRule>
    <cfRule type="cellIs" dxfId="1022" priority="108" operator="between">
      <formula>54.5</formula>
      <formula>79.4</formula>
    </cfRule>
    <cfRule type="cellIs" dxfId="1021" priority="109" operator="between">
      <formula>19.5</formula>
      <formula>54.4</formula>
    </cfRule>
    <cfRule type="cellIs" dxfId="1020" priority="110" operator="between">
      <formula>0</formula>
      <formula>19.4</formula>
    </cfRule>
  </conditionalFormatting>
  <conditionalFormatting sqref="H110">
    <cfRule type="cellIs" dxfId="1019" priority="103" operator="between">
      <formula>79.5</formula>
      <formula>100</formula>
    </cfRule>
    <cfRule type="cellIs" dxfId="1018" priority="104" operator="between">
      <formula>54.5</formula>
      <formula>79.4</formula>
    </cfRule>
    <cfRule type="cellIs" dxfId="1017" priority="105" operator="between">
      <formula>19.5</formula>
      <formula>54.4</formula>
    </cfRule>
    <cfRule type="cellIs" dxfId="1016" priority="106" operator="between">
      <formula>0</formula>
      <formula>19.4</formula>
    </cfRule>
  </conditionalFormatting>
  <conditionalFormatting sqref="H113">
    <cfRule type="cellIs" dxfId="1015" priority="99" operator="between">
      <formula>79.5</formula>
      <formula>100</formula>
    </cfRule>
    <cfRule type="cellIs" dxfId="1014" priority="100" operator="between">
      <formula>54.5</formula>
      <formula>79.4</formula>
    </cfRule>
    <cfRule type="cellIs" dxfId="1013" priority="101" operator="between">
      <formula>19.5</formula>
      <formula>54.4</formula>
    </cfRule>
    <cfRule type="cellIs" dxfId="1012" priority="102" operator="between">
      <formula>0</formula>
      <formula>19.4</formula>
    </cfRule>
  </conditionalFormatting>
  <conditionalFormatting sqref="H135">
    <cfRule type="cellIs" dxfId="1011" priority="95" operator="between">
      <formula>79.5</formula>
      <formula>100</formula>
    </cfRule>
    <cfRule type="cellIs" dxfId="1010" priority="96" operator="between">
      <formula>54.5</formula>
      <formula>79.4</formula>
    </cfRule>
    <cfRule type="cellIs" dxfId="1009" priority="97" operator="between">
      <formula>19.5</formula>
      <formula>54.4</formula>
    </cfRule>
    <cfRule type="cellIs" dxfId="1008" priority="98" operator="between">
      <formula>0</formula>
      <formula>19.4</formula>
    </cfRule>
  </conditionalFormatting>
  <conditionalFormatting sqref="H137">
    <cfRule type="cellIs" dxfId="1007" priority="91" operator="between">
      <formula>79.5</formula>
      <formula>100</formula>
    </cfRule>
    <cfRule type="cellIs" dxfId="1006" priority="92" operator="between">
      <formula>54.5</formula>
      <formula>79.4</formula>
    </cfRule>
    <cfRule type="cellIs" dxfId="1005" priority="93" operator="between">
      <formula>19.5</formula>
      <formula>54.4</formula>
    </cfRule>
    <cfRule type="cellIs" dxfId="1004" priority="94" operator="between">
      <formula>0</formula>
      <formula>19.4</formula>
    </cfRule>
  </conditionalFormatting>
  <conditionalFormatting sqref="H252">
    <cfRule type="cellIs" dxfId="1003" priority="17" operator="equal">
      <formula>0</formula>
    </cfRule>
    <cfRule type="cellIs" dxfId="1002" priority="69" operator="equal">
      <formula>1</formula>
    </cfRule>
    <cfRule type="cellIs" dxfId="1001" priority="70" operator="equal">
      <formula>2</formula>
    </cfRule>
  </conditionalFormatting>
  <conditionalFormatting sqref="H86">
    <cfRule type="cellIs" dxfId="1000" priority="63" operator="between">
      <formula>79.5</formula>
      <formula>100</formula>
    </cfRule>
    <cfRule type="cellIs" dxfId="999" priority="64" operator="between">
      <formula>54.5</formula>
      <formula>79.4</formula>
    </cfRule>
    <cfRule type="cellIs" dxfId="998" priority="65" operator="between">
      <formula>19.5</formula>
      <formula>54.4</formula>
    </cfRule>
    <cfRule type="cellIs" dxfId="997" priority="66" operator="between">
      <formula>0</formula>
      <formula>19.4</formula>
    </cfRule>
  </conditionalFormatting>
  <conditionalFormatting sqref="H88">
    <cfRule type="cellIs" dxfId="996" priority="59" operator="between">
      <formula>79.5</formula>
      <formula>100</formula>
    </cfRule>
    <cfRule type="cellIs" dxfId="995" priority="60" operator="between">
      <formula>54.5</formula>
      <formula>79.4</formula>
    </cfRule>
    <cfRule type="cellIs" dxfId="994" priority="61" operator="between">
      <formula>19.5</formula>
      <formula>54.4</formula>
    </cfRule>
    <cfRule type="cellIs" dxfId="993" priority="62" operator="between">
      <formula>0</formula>
      <formula>19.4</formula>
    </cfRule>
  </conditionalFormatting>
  <conditionalFormatting sqref="H90">
    <cfRule type="cellIs" dxfId="992" priority="55" operator="between">
      <formula>79.5</formula>
      <formula>100</formula>
    </cfRule>
    <cfRule type="cellIs" dxfId="991" priority="56" operator="between">
      <formula>54.5</formula>
      <formula>79.4</formula>
    </cfRule>
    <cfRule type="cellIs" dxfId="990" priority="57" operator="between">
      <formula>19.5</formula>
      <formula>54.4</formula>
    </cfRule>
    <cfRule type="cellIs" dxfId="989" priority="58" operator="between">
      <formula>0</formula>
      <formula>19.4</formula>
    </cfRule>
  </conditionalFormatting>
  <conditionalFormatting sqref="H93">
    <cfRule type="cellIs" dxfId="988" priority="51" operator="between">
      <formula>79.5</formula>
      <formula>100</formula>
    </cfRule>
    <cfRule type="cellIs" dxfId="987" priority="52" operator="between">
      <formula>54.5</formula>
      <formula>79.4</formula>
    </cfRule>
    <cfRule type="cellIs" dxfId="986" priority="53" operator="between">
      <formula>19.5</formula>
      <formula>54.4</formula>
    </cfRule>
    <cfRule type="cellIs" dxfId="985" priority="54" operator="between">
      <formula>0</formula>
      <formula>19.4</formula>
    </cfRule>
  </conditionalFormatting>
  <conditionalFormatting sqref="H101">
    <cfRule type="cellIs" dxfId="984" priority="47" operator="between">
      <formula>79.5</formula>
      <formula>100</formula>
    </cfRule>
    <cfRule type="cellIs" dxfId="983" priority="48" operator="between">
      <formula>54.5</formula>
      <formula>79.4</formula>
    </cfRule>
    <cfRule type="cellIs" dxfId="982" priority="49" operator="between">
      <formula>19.5</formula>
      <formula>54.4</formula>
    </cfRule>
    <cfRule type="cellIs" dxfId="981" priority="50" operator="between">
      <formula>0</formula>
      <formula>19.4</formula>
    </cfRule>
  </conditionalFormatting>
  <conditionalFormatting sqref="H103">
    <cfRule type="cellIs" dxfId="980" priority="43" operator="between">
      <formula>79.5</formula>
      <formula>100</formula>
    </cfRule>
    <cfRule type="cellIs" dxfId="979" priority="44" operator="between">
      <formula>54.5</formula>
      <formula>79.4</formula>
    </cfRule>
    <cfRule type="cellIs" dxfId="978" priority="45" operator="between">
      <formula>19.5</formula>
      <formula>54.4</formula>
    </cfRule>
    <cfRule type="cellIs" dxfId="977" priority="46" operator="between">
      <formula>0</formula>
      <formula>19.4</formula>
    </cfRule>
  </conditionalFormatting>
  <conditionalFormatting sqref="H143">
    <cfRule type="cellIs" dxfId="976" priority="39" operator="between">
      <formula>79.5</formula>
      <formula>100</formula>
    </cfRule>
    <cfRule type="cellIs" dxfId="975" priority="40" operator="between">
      <formula>54.5</formula>
      <formula>79.4</formula>
    </cfRule>
    <cfRule type="cellIs" dxfId="974" priority="41" operator="between">
      <formula>19.5</formula>
      <formula>54.4</formula>
    </cfRule>
    <cfRule type="cellIs" dxfId="973" priority="42" operator="between">
      <formula>0</formula>
      <formula>19.4</formula>
    </cfRule>
  </conditionalFormatting>
  <conditionalFormatting sqref="H139">
    <cfRule type="cellIs" dxfId="972" priority="35" operator="between">
      <formula>79.5</formula>
      <formula>100</formula>
    </cfRule>
    <cfRule type="cellIs" dxfId="971" priority="36" operator="between">
      <formula>54.5</formula>
      <formula>79.4</formula>
    </cfRule>
    <cfRule type="cellIs" dxfId="970" priority="37" operator="between">
      <formula>19.5</formula>
      <formula>54.4</formula>
    </cfRule>
    <cfRule type="cellIs" dxfId="969" priority="38" operator="between">
      <formula>0</formula>
      <formula>19.4</formula>
    </cfRule>
  </conditionalFormatting>
  <conditionalFormatting sqref="H178">
    <cfRule type="cellIs" dxfId="968" priority="31" operator="between">
      <formula>79.5</formula>
      <formula>100</formula>
    </cfRule>
    <cfRule type="cellIs" dxfId="967" priority="32" operator="between">
      <formula>54.5</formula>
      <formula>79.4</formula>
    </cfRule>
    <cfRule type="cellIs" dxfId="966" priority="33" operator="between">
      <formula>19.5</formula>
      <formula>54.4</formula>
    </cfRule>
    <cfRule type="cellIs" dxfId="965" priority="34" operator="between">
      <formula>0</formula>
      <formula>19.4</formula>
    </cfRule>
  </conditionalFormatting>
  <conditionalFormatting sqref="H235">
    <cfRule type="cellIs" dxfId="964" priority="27" operator="between">
      <formula>79.5</formula>
      <formula>100</formula>
    </cfRule>
    <cfRule type="cellIs" dxfId="963" priority="28" operator="between">
      <formula>54.5</formula>
      <formula>79.4</formula>
    </cfRule>
    <cfRule type="cellIs" dxfId="962" priority="29" operator="between">
      <formula>19.5</formula>
      <formula>54.4</formula>
    </cfRule>
    <cfRule type="cellIs" dxfId="961" priority="30" operator="between">
      <formula>0</formula>
      <formula>19.4</formula>
    </cfRule>
  </conditionalFormatting>
  <conditionalFormatting sqref="H233">
    <cfRule type="cellIs" dxfId="960" priority="23" operator="between">
      <formula>79.5</formula>
      <formula>100</formula>
    </cfRule>
    <cfRule type="cellIs" dxfId="959" priority="24" operator="between">
      <formula>54.5</formula>
      <formula>79.4</formula>
    </cfRule>
    <cfRule type="cellIs" dxfId="958" priority="25" operator="between">
      <formula>19.5</formula>
      <formula>54.4</formula>
    </cfRule>
    <cfRule type="cellIs" dxfId="957" priority="26" operator="between">
      <formula>0</formula>
      <formula>19.4</formula>
    </cfRule>
  </conditionalFormatting>
  <conditionalFormatting sqref="H248">
    <cfRule type="cellIs" dxfId="956" priority="19" operator="between">
      <formula>79.5</formula>
      <formula>100</formula>
    </cfRule>
    <cfRule type="cellIs" dxfId="955" priority="20" operator="between">
      <formula>54.5</formula>
      <formula>79.4</formula>
    </cfRule>
    <cfRule type="cellIs" dxfId="954" priority="21" operator="between">
      <formula>19.5</formula>
      <formula>54.4</formula>
    </cfRule>
    <cfRule type="cellIs" dxfId="953" priority="22" operator="between">
      <formula>0</formula>
      <formula>19.4</formula>
    </cfRule>
  </conditionalFormatting>
  <conditionalFormatting sqref="H255">
    <cfRule type="cellIs" dxfId="952" priority="14" operator="equal">
      <formula>0</formula>
    </cfRule>
    <cfRule type="cellIs" dxfId="951" priority="15" operator="equal">
      <formula>1</formula>
    </cfRule>
    <cfRule type="cellIs" dxfId="950" priority="16" operator="equal">
      <formula>2</formula>
    </cfRule>
  </conditionalFormatting>
  <conditionalFormatting sqref="H258">
    <cfRule type="cellIs" dxfId="949" priority="11" operator="equal">
      <formula>0</formula>
    </cfRule>
    <cfRule type="cellIs" dxfId="948" priority="12" operator="equal">
      <formula>1</formula>
    </cfRule>
    <cfRule type="cellIs" dxfId="947" priority="13" operator="equal">
      <formula>2</formula>
    </cfRule>
  </conditionalFormatting>
  <conditionalFormatting sqref="H261">
    <cfRule type="cellIs" dxfId="946" priority="8" operator="equal">
      <formula>0</formula>
    </cfRule>
    <cfRule type="cellIs" dxfId="945" priority="9" operator="equal">
      <formula>1</formula>
    </cfRule>
    <cfRule type="cellIs" dxfId="944" priority="10" operator="equal">
      <formula>2</formula>
    </cfRule>
  </conditionalFormatting>
  <conditionalFormatting sqref="H264">
    <cfRule type="cellIs" dxfId="943" priority="5" operator="equal">
      <formula>0</formula>
    </cfRule>
    <cfRule type="cellIs" dxfId="942" priority="6" operator="equal">
      <formula>1</formula>
    </cfRule>
    <cfRule type="cellIs" dxfId="941" priority="7" operator="equal">
      <formula>2</formula>
    </cfRule>
  </conditionalFormatting>
  <conditionalFormatting sqref="H153">
    <cfRule type="cellIs" dxfId="940" priority="1" operator="between">
      <formula>79.5</formula>
      <formula>100</formula>
    </cfRule>
    <cfRule type="cellIs" dxfId="939" priority="2" operator="between">
      <formula>54.5</formula>
      <formula>79.4</formula>
    </cfRule>
    <cfRule type="cellIs" dxfId="938" priority="3" operator="between">
      <formula>19.5</formula>
      <formula>54.4</formula>
    </cfRule>
    <cfRule type="cellIs" dxfId="937" priority="4" operator="between">
      <formula>0</formula>
      <formula>19.4</formula>
    </cfRule>
  </conditionalFormatting>
  <dataValidations count="6">
    <dataValidation type="list" allowBlank="1" showInputMessage="1" showErrorMessage="1" sqref="A253:E253" xr:uid="{00000000-0002-0000-0600-000000000000}">
      <formula1>$N$252:$N$254</formula1>
    </dataValidation>
    <dataValidation type="list" allowBlank="1" showInputMessage="1" showErrorMessage="1" sqref="A259:F259" xr:uid="{00000000-0002-0000-0600-000001000000}">
      <formula1>$N$258:$N$260</formula1>
    </dataValidation>
    <dataValidation type="list" allowBlank="1" showInputMessage="1" showErrorMessage="1" sqref="A262:F262" xr:uid="{00000000-0002-0000-0600-000002000000}">
      <formula1>$N$261:$N$262</formula1>
    </dataValidation>
    <dataValidation type="list" allowBlank="1" showInputMessage="1" showErrorMessage="1" sqref="A266:F270" xr:uid="{00000000-0002-0000-0600-000003000000}">
      <formula1>$N$264:$N$270</formula1>
    </dataValidation>
    <dataValidation type="list" allowBlank="1" showInputMessage="1" showErrorMessage="1" sqref="A265:F265" xr:uid="{00000000-0002-0000-0600-000004000000}">
      <formula1>$N$264:$N$266</formula1>
    </dataValidation>
    <dataValidation type="list" allowBlank="1" showInputMessage="1" showErrorMessage="1" sqref="A256:G256" xr:uid="{00000000-0002-0000-0600-000005000000}">
      <formula1>$N$256:$N$257</formula1>
    </dataValidation>
  </dataValidation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7"/>
  </sheetPr>
  <dimension ref="A1:Q49"/>
  <sheetViews>
    <sheetView workbookViewId="0">
      <selection activeCell="E24" sqref="E24"/>
    </sheetView>
  </sheetViews>
  <sheetFormatPr baseColWidth="10" defaultColWidth="9.1796875" defaultRowHeight="14.5" x14ac:dyDescent="0.35"/>
  <cols>
    <col min="1" max="1" width="9.1796875" style="40"/>
    <col min="2" max="3" width="6.453125" style="40" customWidth="1"/>
    <col min="4" max="4" width="31" style="40" customWidth="1"/>
    <col min="5" max="16384" width="9.1796875" style="40"/>
  </cols>
  <sheetData>
    <row r="1" spans="1:7" x14ac:dyDescent="0.35">
      <c r="A1" s="44" t="s">
        <v>499</v>
      </c>
      <c r="B1" s="44"/>
      <c r="C1" s="44"/>
      <c r="D1" s="44"/>
      <c r="E1" s="44"/>
      <c r="F1" s="44"/>
      <c r="G1" s="44"/>
    </row>
    <row r="2" spans="1:7" s="46" customFormat="1" x14ac:dyDescent="0.35"/>
    <row r="3" spans="1:7" ht="15" thickBot="1" x14ac:dyDescent="0.4">
      <c r="B3" s="182"/>
      <c r="C3" s="182"/>
      <c r="D3" s="182"/>
      <c r="E3" s="183" t="s">
        <v>500</v>
      </c>
      <c r="F3" s="67"/>
    </row>
    <row r="4" spans="1:7" ht="15" thickBot="1" x14ac:dyDescent="0.4">
      <c r="B4" s="317" t="s">
        <v>501</v>
      </c>
      <c r="C4" s="318"/>
      <c r="D4" s="319"/>
      <c r="E4" s="184" t="e">
        <f>0.5*E5+0.5*E7</f>
        <v>#DIV/0!</v>
      </c>
    </row>
    <row r="5" spans="1:7" ht="15" thickBot="1" x14ac:dyDescent="0.4">
      <c r="B5" s="182"/>
      <c r="C5" s="183" t="s">
        <v>502</v>
      </c>
      <c r="D5" s="183"/>
      <c r="E5" s="184" t="e">
        <f>E6</f>
        <v>#DIV/0!</v>
      </c>
    </row>
    <row r="6" spans="1:7" ht="15" thickBot="1" x14ac:dyDescent="0.4">
      <c r="B6" s="182"/>
      <c r="C6" s="182"/>
      <c r="D6" s="182" t="s">
        <v>254</v>
      </c>
      <c r="E6" s="185" t="e">
        <f>'Instalaciones 0-1-2'!G20</f>
        <v>#DIV/0!</v>
      </c>
    </row>
    <row r="7" spans="1:7" ht="15" thickBot="1" x14ac:dyDescent="0.4">
      <c r="B7" s="182"/>
      <c r="C7" s="183" t="s">
        <v>503</v>
      </c>
      <c r="D7" s="183"/>
      <c r="E7" s="184">
        <f>E8*0.5+E9*0.5</f>
        <v>0</v>
      </c>
    </row>
    <row r="8" spans="1:7" x14ac:dyDescent="0.35">
      <c r="B8" s="182"/>
      <c r="C8" s="182"/>
      <c r="D8" s="182" t="s">
        <v>504</v>
      </c>
      <c r="E8" s="185">
        <f>'Instalaciones 0-1-2'!G34</f>
        <v>0</v>
      </c>
    </row>
    <row r="9" spans="1:7" ht="15" thickBot="1" x14ac:dyDescent="0.4">
      <c r="B9" s="182"/>
      <c r="C9" s="182"/>
      <c r="D9" s="182" t="s">
        <v>505</v>
      </c>
      <c r="E9" s="185">
        <f>'Instalaciones 0-1-2'!D53</f>
        <v>0</v>
      </c>
    </row>
    <row r="10" spans="1:7" ht="15" thickBot="1" x14ac:dyDescent="0.4">
      <c r="B10" s="317" t="s">
        <v>506</v>
      </c>
      <c r="C10" s="318"/>
      <c r="D10" s="319"/>
      <c r="E10" s="184" t="e">
        <f>E11*0.3+E16*0.2+E18*0.5</f>
        <v>#DIV/0!</v>
      </c>
    </row>
    <row r="11" spans="1:7" ht="15" thickBot="1" x14ac:dyDescent="0.4">
      <c r="B11" s="182"/>
      <c r="C11" s="183" t="s">
        <v>507</v>
      </c>
      <c r="D11" s="182"/>
      <c r="E11" s="184">
        <f>0.15*E12+0.15*E13+0.45*E14+0.25*E15</f>
        <v>45</v>
      </c>
    </row>
    <row r="12" spans="1:7" x14ac:dyDescent="0.35">
      <c r="B12" s="182"/>
      <c r="C12" s="182"/>
      <c r="D12" s="182" t="s">
        <v>508</v>
      </c>
      <c r="E12" s="185">
        <f>'Instalaciones 0-1-2'!C66</f>
        <v>0</v>
      </c>
      <c r="F12" s="176"/>
    </row>
    <row r="13" spans="1:7" x14ac:dyDescent="0.35">
      <c r="B13" s="182"/>
      <c r="C13" s="182"/>
      <c r="D13" s="182" t="s">
        <v>509</v>
      </c>
      <c r="E13" s="185">
        <f>'Instalaciones 0-1-2'!G69</f>
        <v>0</v>
      </c>
      <c r="F13" s="48"/>
    </row>
    <row r="14" spans="1:7" x14ac:dyDescent="0.35">
      <c r="B14" s="182"/>
      <c r="C14" s="182"/>
      <c r="D14" s="182" t="s">
        <v>510</v>
      </c>
      <c r="E14" s="185">
        <f>'Instalaciones 0-1-2'!C171</f>
        <v>100</v>
      </c>
      <c r="F14" s="177"/>
    </row>
    <row r="15" spans="1:7" ht="15" thickBot="1" x14ac:dyDescent="0.4">
      <c r="B15" s="182"/>
      <c r="C15" s="182"/>
      <c r="D15" s="182" t="s">
        <v>360</v>
      </c>
      <c r="E15" s="185">
        <f>'Instalaciones 0-1-2'!G179</f>
        <v>0</v>
      </c>
      <c r="F15" s="177"/>
    </row>
    <row r="16" spans="1:7" ht="15" thickBot="1" x14ac:dyDescent="0.4">
      <c r="B16" s="182"/>
      <c r="C16" s="183" t="s">
        <v>511</v>
      </c>
      <c r="D16" s="182"/>
      <c r="E16" s="184">
        <f>E17</f>
        <v>0</v>
      </c>
      <c r="F16" s="178"/>
    </row>
    <row r="17" spans="2:17" ht="15" thickBot="1" x14ac:dyDescent="0.4">
      <c r="B17" s="182"/>
      <c r="C17" s="182"/>
      <c r="D17" s="182" t="s">
        <v>512</v>
      </c>
      <c r="E17" s="185">
        <f>Comportamiento!C39</f>
        <v>0</v>
      </c>
      <c r="F17" s="177"/>
    </row>
    <row r="18" spans="2:17" ht="15" thickBot="1" x14ac:dyDescent="0.4">
      <c r="B18" s="182"/>
      <c r="C18" s="183" t="s">
        <v>513</v>
      </c>
      <c r="D18" s="182"/>
      <c r="E18" s="184" t="e">
        <f>E19*0.85+E20*0.15</f>
        <v>#DIV/0!</v>
      </c>
      <c r="F18" s="168"/>
    </row>
    <row r="19" spans="2:17" x14ac:dyDescent="0.35">
      <c r="B19" s="182"/>
      <c r="C19" s="182"/>
      <c r="D19" s="182" t="s">
        <v>316</v>
      </c>
      <c r="E19" s="185" t="e">
        <f>'Instalaciones 0-1-2'!G114</f>
        <v>#DIV/0!</v>
      </c>
      <c r="F19" s="168"/>
    </row>
    <row r="20" spans="2:17" ht="15" thickBot="1" x14ac:dyDescent="0.4">
      <c r="B20" s="182"/>
      <c r="C20" s="182"/>
      <c r="D20" s="182" t="s">
        <v>514</v>
      </c>
      <c r="E20" s="185" t="e">
        <f>'Instalaciones 0-1-2'!G121</f>
        <v>#DIV/0!</v>
      </c>
      <c r="F20" s="168"/>
    </row>
    <row r="21" spans="2:17" ht="15" thickBot="1" x14ac:dyDescent="0.4">
      <c r="B21" s="317" t="s">
        <v>515</v>
      </c>
      <c r="C21" s="318"/>
      <c r="D21" s="319"/>
      <c r="E21" s="184">
        <f>E22*0.45+E28*0.4+E31*0.15</f>
        <v>61.499989957861743</v>
      </c>
      <c r="F21" s="48"/>
    </row>
    <row r="22" spans="2:17" ht="15" thickBot="1" x14ac:dyDescent="0.4">
      <c r="B22" s="182"/>
      <c r="C22" s="183" t="s">
        <v>516</v>
      </c>
      <c r="D22" s="182"/>
      <c r="E22" s="184">
        <f>E23*0.35+E24*0.2+E25*0.15+E26*0.15+E27*0.15</f>
        <v>69.999996524870539</v>
      </c>
      <c r="F22" s="146"/>
    </row>
    <row r="23" spans="2:17" x14ac:dyDescent="0.35">
      <c r="B23" s="182"/>
      <c r="C23" s="182"/>
      <c r="D23" s="182" t="s">
        <v>228</v>
      </c>
      <c r="E23" s="185">
        <f>Clínica!L57</f>
        <v>99.999993018999703</v>
      </c>
      <c r="F23" s="168"/>
    </row>
    <row r="24" spans="2:17" x14ac:dyDescent="0.35">
      <c r="B24" s="182"/>
      <c r="C24" s="182"/>
      <c r="D24" s="182" t="s">
        <v>218</v>
      </c>
      <c r="E24" s="185">
        <f>Clínica!L41</f>
        <v>100.00002094439878</v>
      </c>
      <c r="F24" s="168"/>
    </row>
    <row r="25" spans="2:17" x14ac:dyDescent="0.35">
      <c r="B25" s="182"/>
      <c r="C25" s="182"/>
      <c r="D25" s="182" t="s">
        <v>225</v>
      </c>
      <c r="E25" s="185">
        <f>Clínica!L49</f>
        <v>99.99996519560591</v>
      </c>
      <c r="F25" s="168"/>
    </row>
    <row r="26" spans="2:17" x14ac:dyDescent="0.35">
      <c r="B26" s="182"/>
      <c r="C26" s="182"/>
      <c r="D26" s="182" t="s">
        <v>226</v>
      </c>
      <c r="E26" s="185">
        <f>Clínica!C63</f>
        <v>0</v>
      </c>
      <c r="F26" s="179"/>
    </row>
    <row r="27" spans="2:17" ht="15" thickBot="1" x14ac:dyDescent="0.4">
      <c r="B27" s="182"/>
      <c r="C27" s="182"/>
      <c r="D27" s="182" t="s">
        <v>517</v>
      </c>
      <c r="E27" s="185">
        <f>Clínica!C71</f>
        <v>0</v>
      </c>
      <c r="F27" s="146"/>
    </row>
    <row r="28" spans="2:17" ht="15" thickBot="1" x14ac:dyDescent="0.4">
      <c r="B28" s="182"/>
      <c r="C28" s="183" t="s">
        <v>518</v>
      </c>
      <c r="D28" s="182"/>
      <c r="E28" s="184">
        <f>E29*0.25+E30*0.75</f>
        <v>74.999978804174987</v>
      </c>
      <c r="F28" s="180"/>
      <c r="G28" s="48"/>
      <c r="H28" s="48"/>
      <c r="I28" s="48"/>
      <c r="J28" s="181"/>
      <c r="K28" s="89"/>
      <c r="L28" s="89"/>
      <c r="M28" s="89"/>
      <c r="N28" s="132"/>
      <c r="O28" s="132"/>
      <c r="P28" s="89"/>
      <c r="Q28" s="89"/>
    </row>
    <row r="29" spans="2:17" x14ac:dyDescent="0.35">
      <c r="B29" s="182"/>
      <c r="C29" s="182"/>
      <c r="D29" s="182" t="s">
        <v>519</v>
      </c>
      <c r="E29" s="185">
        <f>Descripción!C47</f>
        <v>0</v>
      </c>
      <c r="F29" s="48"/>
      <c r="J29" s="89"/>
      <c r="K29" s="89"/>
      <c r="L29" s="89"/>
      <c r="M29" s="89"/>
      <c r="N29" s="89"/>
      <c r="O29" s="89"/>
      <c r="P29" s="89"/>
      <c r="Q29" s="89"/>
    </row>
    <row r="30" spans="2:17" ht="15" thickBot="1" x14ac:dyDescent="0.4">
      <c r="B30" s="182"/>
      <c r="C30" s="182"/>
      <c r="D30" s="182" t="s">
        <v>232</v>
      </c>
      <c r="E30" s="185">
        <f>Clínica!L64</f>
        <v>99.999971738899987</v>
      </c>
      <c r="F30" s="177"/>
      <c r="J30" s="89"/>
      <c r="K30" s="89"/>
      <c r="L30" s="89"/>
      <c r="M30" s="89"/>
      <c r="N30" s="89"/>
      <c r="O30" s="89"/>
      <c r="P30" s="89"/>
      <c r="Q30" s="89"/>
    </row>
    <row r="31" spans="2:17" ht="15" thickBot="1" x14ac:dyDescent="0.4">
      <c r="B31" s="182"/>
      <c r="C31" s="183" t="s">
        <v>520</v>
      </c>
      <c r="D31" s="182"/>
      <c r="E31" s="184">
        <f>E32</f>
        <v>0</v>
      </c>
      <c r="F31" s="168"/>
      <c r="J31" s="89"/>
      <c r="K31" s="89"/>
      <c r="L31" s="89"/>
      <c r="M31" s="89"/>
      <c r="N31" s="89"/>
      <c r="O31" s="89"/>
      <c r="P31" s="89"/>
      <c r="Q31" s="89"/>
    </row>
    <row r="32" spans="2:17" ht="15" thickBot="1" x14ac:dyDescent="0.4">
      <c r="B32" s="182"/>
      <c r="C32" s="182"/>
      <c r="D32" s="182" t="s">
        <v>521</v>
      </c>
      <c r="E32" s="185">
        <f>Clínica!I7</f>
        <v>0</v>
      </c>
      <c r="F32" s="168"/>
      <c r="J32" s="89"/>
      <c r="K32" s="89"/>
      <c r="L32" s="89"/>
      <c r="M32" s="89"/>
      <c r="N32" s="89"/>
      <c r="O32" s="89"/>
      <c r="P32" s="89"/>
      <c r="Q32" s="89"/>
    </row>
    <row r="33" spans="2:17" ht="15" thickBot="1" x14ac:dyDescent="0.4">
      <c r="B33" s="317" t="s">
        <v>522</v>
      </c>
      <c r="C33" s="318"/>
      <c r="D33" s="319"/>
      <c r="E33" s="184" t="e">
        <f>E34*0.35+E37*0.25+E42*0.2+E44*0.2</f>
        <v>#DIV/0!</v>
      </c>
      <c r="F33" s="168"/>
      <c r="J33" s="89"/>
      <c r="K33" s="89"/>
      <c r="L33" s="89"/>
      <c r="M33" s="89"/>
      <c r="N33" s="89"/>
      <c r="O33" s="89"/>
      <c r="P33" s="89"/>
      <c r="Q33" s="89"/>
    </row>
    <row r="34" spans="2:17" ht="15" thickBot="1" x14ac:dyDescent="0.4">
      <c r="B34" s="182"/>
      <c r="C34" s="183" t="s">
        <v>523</v>
      </c>
      <c r="D34" s="182"/>
      <c r="E34" s="184">
        <f>0.5*E35+0.5*E36</f>
        <v>100.00003144280072</v>
      </c>
      <c r="F34" s="146"/>
      <c r="J34" s="89"/>
      <c r="K34" s="89"/>
      <c r="L34" s="89"/>
      <c r="M34" s="89"/>
      <c r="N34" s="89"/>
      <c r="O34" s="89"/>
      <c r="P34" s="89"/>
      <c r="Q34" s="89"/>
    </row>
    <row r="35" spans="2:17" x14ac:dyDescent="0.35">
      <c r="B35" s="182"/>
      <c r="C35" s="182"/>
      <c r="D35" s="182" t="s">
        <v>196</v>
      </c>
      <c r="E35" s="185">
        <f>Clínica!L25</f>
        <v>100.00003769420164</v>
      </c>
      <c r="F35" s="168"/>
      <c r="J35" s="89"/>
      <c r="K35" s="89"/>
      <c r="L35" s="89"/>
      <c r="M35" s="89"/>
      <c r="N35" s="89"/>
      <c r="O35" s="89"/>
      <c r="P35" s="89"/>
      <c r="Q35" s="89"/>
    </row>
    <row r="36" spans="2:17" ht="15" thickBot="1" x14ac:dyDescent="0.4">
      <c r="B36" s="182"/>
      <c r="C36" s="182"/>
      <c r="D36" s="182" t="s">
        <v>185</v>
      </c>
      <c r="E36" s="185">
        <f>Clínica!L18</f>
        <v>100.0000251913998</v>
      </c>
      <c r="F36" s="168"/>
    </row>
    <row r="37" spans="2:17" ht="15" thickBot="1" x14ac:dyDescent="0.4">
      <c r="B37" s="182"/>
      <c r="C37" s="183" t="s">
        <v>524</v>
      </c>
      <c r="D37" s="182"/>
      <c r="E37" s="184" t="e">
        <f>E38*0.4+E39*0.2+E40*0.2+E41*0.2</f>
        <v>#DIV/0!</v>
      </c>
      <c r="F37" s="146"/>
    </row>
    <row r="38" spans="2:17" x14ac:dyDescent="0.35">
      <c r="B38" s="182"/>
      <c r="C38" s="182"/>
      <c r="D38" s="182" t="s">
        <v>210</v>
      </c>
      <c r="E38" s="185">
        <f>Clínica!L33</f>
        <v>100.00003769420164</v>
      </c>
      <c r="F38" s="168"/>
    </row>
    <row r="39" spans="2:17" x14ac:dyDescent="0.35">
      <c r="B39" s="182"/>
      <c r="C39" s="182"/>
      <c r="D39" s="182" t="s">
        <v>525</v>
      </c>
      <c r="E39" s="185" t="e">
        <f>'Instalaciones 0-1-2'!G89</f>
        <v>#DIV/0!</v>
      </c>
      <c r="F39" s="177"/>
    </row>
    <row r="40" spans="2:17" x14ac:dyDescent="0.35">
      <c r="B40" s="182"/>
      <c r="C40" s="182"/>
      <c r="D40" s="182" t="s">
        <v>526</v>
      </c>
      <c r="E40" s="185">
        <f>Comportamiento!J56</f>
        <v>0</v>
      </c>
      <c r="F40" s="168"/>
    </row>
    <row r="41" spans="2:17" ht="15" thickBot="1" x14ac:dyDescent="0.4">
      <c r="B41" s="182"/>
      <c r="C41" s="182"/>
      <c r="D41" s="182" t="s">
        <v>527</v>
      </c>
      <c r="E41" s="185">
        <f>'Instalaciones 0-1-2'!G161</f>
        <v>99.999983660499993</v>
      </c>
      <c r="F41" s="168"/>
    </row>
    <row r="42" spans="2:17" ht="15" thickBot="1" x14ac:dyDescent="0.4">
      <c r="B42" s="182"/>
      <c r="C42" s="183" t="s">
        <v>528</v>
      </c>
      <c r="D42" s="182"/>
      <c r="E42" s="184">
        <f>E43</f>
        <v>99.999981166700081</v>
      </c>
    </row>
    <row r="43" spans="2:17" ht="15" thickBot="1" x14ac:dyDescent="0.4">
      <c r="B43" s="182"/>
      <c r="C43" s="182"/>
      <c r="D43" s="182" t="s">
        <v>124</v>
      </c>
      <c r="E43" s="185">
        <f>Comportamiento!D31</f>
        <v>99.999981166700081</v>
      </c>
    </row>
    <row r="44" spans="2:17" ht="15" thickBot="1" x14ac:dyDescent="0.4">
      <c r="B44" s="182"/>
      <c r="C44" s="183" t="s">
        <v>529</v>
      </c>
      <c r="D44" s="182"/>
      <c r="E44" s="184">
        <f>E45*0.5+E46*0.5</f>
        <v>0</v>
      </c>
      <c r="F44" s="177"/>
    </row>
    <row r="45" spans="2:17" x14ac:dyDescent="0.35">
      <c r="B45" s="182"/>
      <c r="C45" s="182"/>
      <c r="D45" s="182" t="s">
        <v>57</v>
      </c>
      <c r="E45" s="185">
        <f>QBA!C31</f>
        <v>0</v>
      </c>
    </row>
    <row r="46" spans="2:17" x14ac:dyDescent="0.35">
      <c r="B46" s="182"/>
      <c r="C46" s="182"/>
      <c r="D46" s="182" t="s">
        <v>105</v>
      </c>
      <c r="E46" s="185">
        <f>Comportamiento!D16</f>
        <v>0</v>
      </c>
      <c r="F46" s="176"/>
    </row>
    <row r="47" spans="2:17" ht="15" thickBot="1" x14ac:dyDescent="0.4">
      <c r="B47" s="182"/>
      <c r="C47" s="182"/>
      <c r="D47" s="182"/>
      <c r="E47" s="186"/>
    </row>
    <row r="48" spans="2:17" ht="15" thickBot="1" x14ac:dyDescent="0.4">
      <c r="B48" s="320" t="s">
        <v>530</v>
      </c>
      <c r="C48" s="321"/>
      <c r="D48" s="322"/>
      <c r="E48" s="184" t="e">
        <f>0.15*E4+0.3*E10+0.3*E21+0.25*E33</f>
        <v>#DIV/0!</v>
      </c>
    </row>
    <row r="49" spans="6:6" x14ac:dyDescent="0.35">
      <c r="F49" s="48"/>
    </row>
  </sheetData>
  <sheetProtection algorithmName="SHA-512" hashValue="oAWrnAxUgP+e0NgbQRG/94UGCGPrsiMiUhzYYx5pTXUnEWCS58vkBOCbw0dpHgfamFm2LG6cEgVMWXLHFy2XMw==" saltValue="GCnsMA7KCIae6xCC7EZhEQ==" spinCount="100000" sheet="1" objects="1" scenarios="1"/>
  <mergeCells count="5">
    <mergeCell ref="B4:D4"/>
    <mergeCell ref="B10:D10"/>
    <mergeCell ref="B21:D21"/>
    <mergeCell ref="B48:D48"/>
    <mergeCell ref="B33:D33"/>
  </mergeCells>
  <conditionalFormatting sqref="E4">
    <cfRule type="cellIs" dxfId="936" priority="73" operator="between">
      <formula>79.5</formula>
      <formula>100</formula>
    </cfRule>
    <cfRule type="cellIs" dxfId="935" priority="74" operator="between">
      <formula>54.5</formula>
      <formula>79.4</formula>
    </cfRule>
    <cfRule type="cellIs" dxfId="934" priority="75" operator="between">
      <formula>19.5</formula>
      <formula>54.4</formula>
    </cfRule>
    <cfRule type="cellIs" dxfId="933" priority="76" operator="between">
      <formula>0</formula>
      <formula>19.4</formula>
    </cfRule>
  </conditionalFormatting>
  <conditionalFormatting sqref="E5">
    <cfRule type="cellIs" dxfId="932" priority="61" operator="between">
      <formula>79.5</formula>
      <formula>100</formula>
    </cfRule>
    <cfRule type="cellIs" dxfId="931" priority="62" operator="between">
      <formula>54.5</formula>
      <formula>79.4</formula>
    </cfRule>
    <cfRule type="cellIs" dxfId="930" priority="63" operator="between">
      <formula>19.5</formula>
      <formula>54.4</formula>
    </cfRule>
    <cfRule type="cellIs" dxfId="929" priority="64" operator="between">
      <formula>0</formula>
      <formula>19.4</formula>
    </cfRule>
  </conditionalFormatting>
  <conditionalFormatting sqref="E7">
    <cfRule type="cellIs" dxfId="928" priority="57" operator="between">
      <formula>79.5</formula>
      <formula>100</formula>
    </cfRule>
    <cfRule type="cellIs" dxfId="927" priority="58" operator="between">
      <formula>54.5</formula>
      <formula>79.4</formula>
    </cfRule>
    <cfRule type="cellIs" dxfId="926" priority="59" operator="between">
      <formula>19.5</formula>
      <formula>54.4</formula>
    </cfRule>
    <cfRule type="cellIs" dxfId="925" priority="60" operator="between">
      <formula>0</formula>
      <formula>19.4</formula>
    </cfRule>
  </conditionalFormatting>
  <conditionalFormatting sqref="E10">
    <cfRule type="cellIs" dxfId="924" priority="53" operator="between">
      <formula>79.5</formula>
      <formula>100</formula>
    </cfRule>
    <cfRule type="cellIs" dxfId="923" priority="54" operator="between">
      <formula>54.5</formula>
      <formula>79.4</formula>
    </cfRule>
    <cfRule type="cellIs" dxfId="922" priority="55" operator="between">
      <formula>19.5</formula>
      <formula>54.4</formula>
    </cfRule>
    <cfRule type="cellIs" dxfId="921" priority="56" operator="between">
      <formula>0</formula>
      <formula>19.4</formula>
    </cfRule>
  </conditionalFormatting>
  <conditionalFormatting sqref="E11">
    <cfRule type="cellIs" dxfId="920" priority="49" operator="between">
      <formula>79.5</formula>
      <formula>100</formula>
    </cfRule>
    <cfRule type="cellIs" dxfId="919" priority="50" operator="between">
      <formula>54.5</formula>
      <formula>79.4</formula>
    </cfRule>
    <cfRule type="cellIs" dxfId="918" priority="51" operator="between">
      <formula>19.5</formula>
      <formula>54.4</formula>
    </cfRule>
    <cfRule type="cellIs" dxfId="917" priority="52" operator="between">
      <formula>0</formula>
      <formula>19.4</formula>
    </cfRule>
  </conditionalFormatting>
  <conditionalFormatting sqref="E16">
    <cfRule type="cellIs" dxfId="916" priority="45" operator="between">
      <formula>79.5</formula>
      <formula>100</formula>
    </cfRule>
    <cfRule type="cellIs" dxfId="915" priority="46" operator="between">
      <formula>54.5</formula>
      <formula>79.4</formula>
    </cfRule>
    <cfRule type="cellIs" dxfId="914" priority="47" operator="between">
      <formula>19.5</formula>
      <formula>54.4</formula>
    </cfRule>
    <cfRule type="cellIs" dxfId="913" priority="48" operator="between">
      <formula>0</formula>
      <formula>19.4</formula>
    </cfRule>
  </conditionalFormatting>
  <conditionalFormatting sqref="E18">
    <cfRule type="cellIs" dxfId="912" priority="41" operator="between">
      <formula>79.5</formula>
      <formula>100</formula>
    </cfRule>
    <cfRule type="cellIs" dxfId="911" priority="42" operator="between">
      <formula>54.5</formula>
      <formula>79.4</formula>
    </cfRule>
    <cfRule type="cellIs" dxfId="910" priority="43" operator="between">
      <formula>19.5</formula>
      <formula>54.4</formula>
    </cfRule>
    <cfRule type="cellIs" dxfId="909" priority="44" operator="between">
      <formula>0</formula>
      <formula>19.4</formula>
    </cfRule>
  </conditionalFormatting>
  <conditionalFormatting sqref="E21">
    <cfRule type="cellIs" dxfId="908" priority="37" operator="between">
      <formula>79.5</formula>
      <formula>100</formula>
    </cfRule>
    <cfRule type="cellIs" dxfId="907" priority="38" operator="between">
      <formula>54.5</formula>
      <formula>79.4</formula>
    </cfRule>
    <cfRule type="cellIs" dxfId="906" priority="39" operator="between">
      <formula>19.5</formula>
      <formula>54.4</formula>
    </cfRule>
    <cfRule type="cellIs" dxfId="905" priority="40" operator="between">
      <formula>0</formula>
      <formula>19.4</formula>
    </cfRule>
  </conditionalFormatting>
  <conditionalFormatting sqref="E22">
    <cfRule type="cellIs" dxfId="904" priority="33" operator="between">
      <formula>79.5</formula>
      <formula>100</formula>
    </cfRule>
    <cfRule type="cellIs" dxfId="903" priority="34" operator="between">
      <formula>54.5</formula>
      <formula>79.4</formula>
    </cfRule>
    <cfRule type="cellIs" dxfId="902" priority="35" operator="between">
      <formula>19.5</formula>
      <formula>54.4</formula>
    </cfRule>
    <cfRule type="cellIs" dxfId="901" priority="36" operator="between">
      <formula>0</formula>
      <formula>19.4</formula>
    </cfRule>
  </conditionalFormatting>
  <conditionalFormatting sqref="E28">
    <cfRule type="cellIs" dxfId="900" priority="29" operator="between">
      <formula>79.5</formula>
      <formula>100</formula>
    </cfRule>
    <cfRule type="cellIs" dxfId="899" priority="30" operator="between">
      <formula>54.5</formula>
      <formula>79.4</formula>
    </cfRule>
    <cfRule type="cellIs" dxfId="898" priority="31" operator="between">
      <formula>19.5</formula>
      <formula>54.4</formula>
    </cfRule>
    <cfRule type="cellIs" dxfId="897" priority="32" operator="between">
      <formula>0</formula>
      <formula>19.4</formula>
    </cfRule>
  </conditionalFormatting>
  <conditionalFormatting sqref="E31">
    <cfRule type="cellIs" dxfId="896" priority="25" operator="between">
      <formula>79.5</formula>
      <formula>100</formula>
    </cfRule>
    <cfRule type="cellIs" dxfId="895" priority="26" operator="between">
      <formula>54.5</formula>
      <formula>79.4</formula>
    </cfRule>
    <cfRule type="cellIs" dxfId="894" priority="27" operator="between">
      <formula>19.5</formula>
      <formula>54.4</formula>
    </cfRule>
    <cfRule type="cellIs" dxfId="893" priority="28" operator="between">
      <formula>0</formula>
      <formula>19.4</formula>
    </cfRule>
  </conditionalFormatting>
  <conditionalFormatting sqref="E33">
    <cfRule type="cellIs" dxfId="892" priority="21" operator="between">
      <formula>79.5</formula>
      <formula>100</formula>
    </cfRule>
    <cfRule type="cellIs" dxfId="891" priority="22" operator="between">
      <formula>54.5</formula>
      <formula>79.4</formula>
    </cfRule>
    <cfRule type="cellIs" dxfId="890" priority="23" operator="between">
      <formula>19.5</formula>
      <formula>54.4</formula>
    </cfRule>
    <cfRule type="cellIs" dxfId="889" priority="24" operator="between">
      <formula>0</formula>
      <formula>19.4</formula>
    </cfRule>
  </conditionalFormatting>
  <conditionalFormatting sqref="E34">
    <cfRule type="cellIs" dxfId="888" priority="17" operator="between">
      <formula>79.5</formula>
      <formula>100</formula>
    </cfRule>
    <cfRule type="cellIs" dxfId="887" priority="18" operator="between">
      <formula>54.5</formula>
      <formula>79.4</formula>
    </cfRule>
    <cfRule type="cellIs" dxfId="886" priority="19" operator="between">
      <formula>19.5</formula>
      <formula>54.4</formula>
    </cfRule>
    <cfRule type="cellIs" dxfId="885" priority="20" operator="between">
      <formula>0</formula>
      <formula>19.4</formula>
    </cfRule>
  </conditionalFormatting>
  <conditionalFormatting sqref="E37">
    <cfRule type="cellIs" dxfId="884" priority="13" operator="between">
      <formula>79.5</formula>
      <formula>100</formula>
    </cfRule>
    <cfRule type="cellIs" dxfId="883" priority="14" operator="between">
      <formula>54.5</formula>
      <formula>79.4</formula>
    </cfRule>
    <cfRule type="cellIs" dxfId="882" priority="15" operator="between">
      <formula>19.5</formula>
      <formula>54.4</formula>
    </cfRule>
    <cfRule type="cellIs" dxfId="881" priority="16" operator="between">
      <formula>0</formula>
      <formula>19.4</formula>
    </cfRule>
  </conditionalFormatting>
  <conditionalFormatting sqref="E42">
    <cfRule type="cellIs" dxfId="880" priority="9" operator="between">
      <formula>79.5</formula>
      <formula>100</formula>
    </cfRule>
    <cfRule type="cellIs" dxfId="879" priority="10" operator="between">
      <formula>54.5</formula>
      <formula>79.4</formula>
    </cfRule>
    <cfRule type="cellIs" dxfId="878" priority="11" operator="between">
      <formula>19.5</formula>
      <formula>54.4</formula>
    </cfRule>
    <cfRule type="cellIs" dxfId="877" priority="12" operator="between">
      <formula>0</formula>
      <formula>19.4</formula>
    </cfRule>
  </conditionalFormatting>
  <conditionalFormatting sqref="E44">
    <cfRule type="cellIs" dxfId="876" priority="5" operator="between">
      <formula>79.5</formula>
      <formula>100</formula>
    </cfRule>
    <cfRule type="cellIs" dxfId="875" priority="6" operator="between">
      <formula>54.5</formula>
      <formula>79.4</formula>
    </cfRule>
    <cfRule type="cellIs" dxfId="874" priority="7" operator="between">
      <formula>19.5</formula>
      <formula>54.4</formula>
    </cfRule>
    <cfRule type="cellIs" dxfId="873" priority="8" operator="between">
      <formula>0</formula>
      <formula>19.4</formula>
    </cfRule>
  </conditionalFormatting>
  <conditionalFormatting sqref="E48">
    <cfRule type="cellIs" dxfId="872" priority="1" operator="between">
      <formula>79.5</formula>
      <formula>100</formula>
    </cfRule>
    <cfRule type="cellIs" dxfId="871" priority="2" operator="between">
      <formula>54.5</formula>
      <formula>79.4</formula>
    </cfRule>
    <cfRule type="cellIs" dxfId="870" priority="3" operator="between">
      <formula>19.5</formula>
      <formula>54.4</formula>
    </cfRule>
    <cfRule type="cellIs" dxfId="869" priority="4" operator="between">
      <formula>0</formula>
      <formula>19.4</formula>
    </cfRule>
  </conditionalFormatting>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C000"/>
  </sheetPr>
  <dimension ref="A1:Z541"/>
  <sheetViews>
    <sheetView view="pageLayout" topLeftCell="A40" zoomScaleNormal="100" workbookViewId="0">
      <selection activeCell="E49" sqref="E49"/>
    </sheetView>
  </sheetViews>
  <sheetFormatPr baseColWidth="10" defaultColWidth="9.1796875" defaultRowHeight="14.5" x14ac:dyDescent="0.35"/>
  <cols>
    <col min="1" max="1" width="1.81640625" style="40" customWidth="1"/>
    <col min="2" max="2" width="3.54296875" style="40" customWidth="1"/>
    <col min="3" max="3" width="9.1796875" style="40"/>
    <col min="4" max="4" width="9.7265625" style="40" customWidth="1"/>
    <col min="5" max="5" width="12.26953125" style="40" customWidth="1"/>
    <col min="6" max="6" width="12.81640625" style="40" customWidth="1"/>
    <col min="7" max="7" width="6.453125" style="40" customWidth="1"/>
    <col min="8" max="8" width="6.26953125" style="40" customWidth="1"/>
    <col min="9" max="9" width="1.1796875" style="40" customWidth="1"/>
    <col min="10" max="10" width="5.7265625" style="40" customWidth="1"/>
    <col min="11" max="11" width="1.1796875" style="40" customWidth="1"/>
    <col min="12" max="12" width="4.54296875" style="40" customWidth="1"/>
    <col min="13" max="13" width="1.1796875" style="40" customWidth="1"/>
    <col min="14" max="14" width="5.54296875" style="40" customWidth="1"/>
    <col min="15" max="15" width="3" style="40" customWidth="1"/>
    <col min="16" max="16" width="2" style="40" customWidth="1"/>
    <col min="17" max="16384" width="9.1796875" style="40"/>
  </cols>
  <sheetData>
    <row r="1" spans="1:22" x14ac:dyDescent="0.35">
      <c r="A1" s="231"/>
      <c r="B1" s="231"/>
      <c r="C1" s="231"/>
      <c r="D1" s="231"/>
      <c r="E1" s="231"/>
      <c r="F1" s="231"/>
      <c r="G1" s="231"/>
      <c r="H1" s="231"/>
      <c r="I1" s="231"/>
      <c r="J1" s="231"/>
      <c r="K1" s="231"/>
      <c r="L1" s="231"/>
      <c r="M1" s="231"/>
      <c r="N1" s="231"/>
      <c r="O1" s="232"/>
      <c r="P1" s="232"/>
      <c r="Q1" s="187" t="s">
        <v>374</v>
      </c>
      <c r="R1" s="188"/>
      <c r="S1" s="188"/>
      <c r="T1" s="188"/>
      <c r="U1" s="188"/>
      <c r="V1" s="188"/>
    </row>
    <row r="2" spans="1:22" x14ac:dyDescent="0.35">
      <c r="A2" s="231"/>
      <c r="B2" s="231"/>
      <c r="C2" s="231"/>
      <c r="D2" s="231"/>
      <c r="E2" s="231"/>
      <c r="F2" s="231"/>
      <c r="G2" s="231"/>
      <c r="H2" s="231"/>
      <c r="I2" s="231"/>
      <c r="J2" s="231"/>
      <c r="K2" s="231"/>
      <c r="L2" s="231"/>
      <c r="M2" s="231"/>
      <c r="N2" s="231"/>
      <c r="O2" s="232"/>
      <c r="P2" s="232"/>
      <c r="Q2" s="187" t="s">
        <v>531</v>
      </c>
      <c r="R2" s="188"/>
      <c r="S2" s="188"/>
      <c r="T2" s="188"/>
      <c r="U2" s="188"/>
      <c r="V2" s="188"/>
    </row>
    <row r="3" spans="1:22" x14ac:dyDescent="0.35">
      <c r="A3" s="231"/>
      <c r="B3" s="231"/>
      <c r="C3" s="231"/>
      <c r="D3" s="231"/>
      <c r="E3" s="231"/>
      <c r="F3" s="231"/>
      <c r="G3" s="231"/>
      <c r="H3" s="231"/>
      <c r="I3" s="231"/>
      <c r="J3" s="231"/>
      <c r="K3" s="231"/>
      <c r="L3" s="231"/>
      <c r="M3" s="231"/>
      <c r="N3" s="231"/>
      <c r="O3" s="232"/>
      <c r="P3" s="232"/>
    </row>
    <row r="4" spans="1:22" x14ac:dyDescent="0.35">
      <c r="A4" s="231"/>
      <c r="B4" s="231"/>
      <c r="C4" s="231"/>
      <c r="D4" s="231"/>
      <c r="E4" s="231"/>
      <c r="F4" s="231"/>
      <c r="G4" s="231"/>
      <c r="H4" s="231"/>
      <c r="I4" s="231"/>
      <c r="J4" s="231"/>
      <c r="K4" s="231"/>
      <c r="L4" s="231"/>
      <c r="M4" s="231"/>
      <c r="N4" s="231"/>
      <c r="O4" s="232"/>
      <c r="P4" s="232"/>
      <c r="Q4" s="44" t="s">
        <v>532</v>
      </c>
      <c r="R4" s="44"/>
      <c r="S4" s="44"/>
      <c r="T4" s="44"/>
      <c r="U4" s="66"/>
      <c r="V4" s="66"/>
    </row>
    <row r="5" spans="1:22" x14ac:dyDescent="0.35">
      <c r="A5" s="231"/>
      <c r="B5" s="231"/>
      <c r="C5" s="231"/>
      <c r="D5" s="231"/>
      <c r="E5" s="231"/>
      <c r="F5" s="231"/>
      <c r="G5" s="231"/>
      <c r="H5" s="231"/>
      <c r="I5" s="231"/>
      <c r="J5" s="231"/>
      <c r="K5" s="231"/>
      <c r="L5" s="231"/>
      <c r="M5" s="231"/>
      <c r="N5" s="231"/>
      <c r="O5" s="232"/>
      <c r="P5" s="232"/>
    </row>
    <row r="6" spans="1:22" x14ac:dyDescent="0.35">
      <c r="A6" s="231"/>
      <c r="B6" s="231"/>
      <c r="C6" s="231"/>
      <c r="D6" s="231"/>
      <c r="E6" s="231"/>
      <c r="F6" s="231"/>
      <c r="G6" s="231"/>
      <c r="H6" s="231"/>
      <c r="I6" s="231"/>
      <c r="J6" s="231"/>
      <c r="K6" s="231"/>
      <c r="L6" s="231"/>
      <c r="M6" s="231"/>
      <c r="N6" s="231"/>
      <c r="O6" s="232"/>
      <c r="P6" s="232"/>
    </row>
    <row r="7" spans="1:22" ht="23.5" x14ac:dyDescent="0.55000000000000004">
      <c r="A7" s="209"/>
      <c r="B7" s="211" t="s">
        <v>533</v>
      </c>
      <c r="C7" s="209"/>
      <c r="D7" s="209"/>
      <c r="E7" s="209"/>
      <c r="F7" s="209"/>
      <c r="G7" s="209"/>
      <c r="H7" s="209"/>
      <c r="I7" s="209"/>
      <c r="J7" s="209"/>
      <c r="K7" s="209"/>
      <c r="L7" s="209"/>
      <c r="M7" s="209"/>
      <c r="N7" s="209"/>
      <c r="O7" s="210"/>
      <c r="P7" s="210"/>
    </row>
    <row r="8" spans="1:22" x14ac:dyDescent="0.35">
      <c r="A8" s="231"/>
      <c r="B8" s="232"/>
      <c r="C8" s="231"/>
      <c r="D8" s="231"/>
      <c r="E8" s="231"/>
      <c r="F8" s="231"/>
      <c r="G8" s="231"/>
      <c r="H8" s="231"/>
      <c r="I8" s="231"/>
      <c r="J8" s="232"/>
      <c r="K8" s="232"/>
      <c r="L8" s="232"/>
      <c r="M8" s="232"/>
      <c r="N8" s="232"/>
      <c r="O8" s="232"/>
      <c r="P8" s="232"/>
    </row>
    <row r="9" spans="1:22" ht="18.5" x14ac:dyDescent="0.45">
      <c r="A9" s="231"/>
      <c r="B9" s="212"/>
      <c r="C9" s="219" t="s">
        <v>534</v>
      </c>
      <c r="D9" s="212"/>
      <c r="E9" s="212"/>
      <c r="F9" s="212"/>
      <c r="G9" s="212"/>
      <c r="H9" s="213" t="str">
        <f>Descripción!C19</f>
        <v>XXX</v>
      </c>
      <c r="I9" s="214" t="s">
        <v>535</v>
      </c>
      <c r="J9" s="215">
        <f>Descripción!C25</f>
        <v>0</v>
      </c>
      <c r="K9" s="217" t="s">
        <v>535</v>
      </c>
      <c r="L9" s="218" t="s">
        <v>536</v>
      </c>
      <c r="M9" s="214" t="s">
        <v>535</v>
      </c>
      <c r="N9" s="213" t="str">
        <f>Descripción!C26</f>
        <v>XXX</v>
      </c>
      <c r="O9" s="239"/>
      <c r="P9" s="239"/>
    </row>
    <row r="10" spans="1:22" x14ac:dyDescent="0.35">
      <c r="A10" s="231"/>
      <c r="B10" s="231"/>
      <c r="C10" s="231"/>
      <c r="D10" s="231"/>
      <c r="E10" s="231"/>
      <c r="F10" s="231"/>
      <c r="G10" s="231"/>
      <c r="H10" s="231"/>
      <c r="I10" s="231"/>
      <c r="J10" s="231"/>
      <c r="K10" s="231"/>
      <c r="L10" s="231"/>
      <c r="M10" s="231"/>
      <c r="N10" s="231"/>
      <c r="O10" s="232"/>
      <c r="P10" s="232"/>
    </row>
    <row r="11" spans="1:22" x14ac:dyDescent="0.35">
      <c r="A11" s="231"/>
      <c r="B11" s="235" t="s">
        <v>537</v>
      </c>
      <c r="C11" s="234"/>
      <c r="D11" s="234"/>
      <c r="E11" s="281">
        <f>Descripción!C7</f>
        <v>0</v>
      </c>
      <c r="F11" s="281"/>
      <c r="G11" s="281"/>
      <c r="H11" s="281"/>
      <c r="I11" s="281"/>
      <c r="J11" s="281"/>
      <c r="K11" s="281"/>
      <c r="L11" s="281"/>
      <c r="M11" s="281"/>
      <c r="N11" s="281"/>
      <c r="O11" s="232"/>
      <c r="P11" s="232"/>
    </row>
    <row r="12" spans="1:22" x14ac:dyDescent="0.35">
      <c r="A12" s="231"/>
      <c r="B12" s="235" t="s">
        <v>4</v>
      </c>
      <c r="C12" s="234"/>
      <c r="D12" s="234"/>
      <c r="E12" s="281">
        <f>Descripción!C8</f>
        <v>0</v>
      </c>
      <c r="F12" s="281"/>
      <c r="G12" s="281"/>
      <c r="H12" s="281"/>
      <c r="I12" s="281"/>
      <c r="J12" s="281"/>
      <c r="K12" s="281"/>
      <c r="L12" s="281"/>
      <c r="M12" s="281"/>
      <c r="N12" s="281"/>
      <c r="O12" s="232"/>
      <c r="P12" s="232"/>
    </row>
    <row r="13" spans="1:22" x14ac:dyDescent="0.35">
      <c r="A13" s="231"/>
      <c r="B13" s="235" t="s">
        <v>7</v>
      </c>
      <c r="C13" s="234"/>
      <c r="D13" s="234"/>
      <c r="E13" s="283">
        <f>Descripción!C10</f>
        <v>0</v>
      </c>
      <c r="F13" s="237"/>
      <c r="G13" s="237"/>
      <c r="H13" s="237"/>
      <c r="I13" s="237"/>
      <c r="J13" s="237"/>
      <c r="K13" s="237"/>
      <c r="L13" s="237"/>
      <c r="M13" s="237"/>
      <c r="N13" s="237"/>
      <c r="O13" s="232"/>
      <c r="P13" s="232"/>
    </row>
    <row r="14" spans="1:22" x14ac:dyDescent="0.35">
      <c r="A14" s="231"/>
      <c r="B14" s="235" t="s">
        <v>8</v>
      </c>
      <c r="C14" s="234"/>
      <c r="D14" s="234"/>
      <c r="E14" s="284">
        <f>Descripción!C11</f>
        <v>0</v>
      </c>
      <c r="F14" s="237"/>
      <c r="G14" s="237"/>
      <c r="H14" s="237"/>
      <c r="I14" s="237"/>
      <c r="J14" s="237"/>
      <c r="K14" s="237"/>
      <c r="L14" s="237"/>
      <c r="M14" s="237"/>
      <c r="N14" s="237"/>
      <c r="O14" s="232"/>
      <c r="P14" s="232"/>
    </row>
    <row r="15" spans="1:22" x14ac:dyDescent="0.35">
      <c r="A15" s="231"/>
      <c r="B15" s="235" t="s">
        <v>538</v>
      </c>
      <c r="C15" s="234"/>
      <c r="D15" s="234"/>
      <c r="E15" s="284">
        <f>Descripción!C13</f>
        <v>0</v>
      </c>
      <c r="F15" s="237"/>
      <c r="G15" s="237"/>
      <c r="H15" s="237"/>
      <c r="I15" s="284"/>
      <c r="J15" s="237"/>
      <c r="K15" s="237"/>
      <c r="L15" s="237"/>
      <c r="M15" s="237"/>
      <c r="N15" s="237"/>
      <c r="O15" s="232"/>
      <c r="P15" s="232"/>
    </row>
    <row r="16" spans="1:22" x14ac:dyDescent="0.35">
      <c r="A16" s="231"/>
      <c r="B16" s="235"/>
      <c r="C16" s="234"/>
      <c r="D16" s="234"/>
      <c r="E16" s="284">
        <f>Descripción!C14</f>
        <v>0</v>
      </c>
      <c r="F16" s="237"/>
      <c r="G16" s="237"/>
      <c r="H16" s="237"/>
      <c r="I16" s="284"/>
      <c r="J16" s="237"/>
      <c r="K16" s="237"/>
      <c r="L16" s="237"/>
      <c r="M16" s="237"/>
      <c r="N16" s="237"/>
      <c r="O16" s="232"/>
      <c r="P16" s="232"/>
    </row>
    <row r="17" spans="1:16" x14ac:dyDescent="0.35">
      <c r="A17" s="231"/>
      <c r="B17" s="235"/>
      <c r="C17" s="234"/>
      <c r="D17" s="234"/>
      <c r="E17" s="284">
        <f>Descripción!C15</f>
        <v>0</v>
      </c>
      <c r="F17" s="237"/>
      <c r="G17" s="237"/>
      <c r="H17" s="237"/>
      <c r="I17" s="284"/>
      <c r="J17" s="237"/>
      <c r="K17" s="237"/>
      <c r="L17" s="237"/>
      <c r="M17" s="237"/>
      <c r="N17" s="237"/>
      <c r="O17" s="232"/>
      <c r="P17" s="232"/>
    </row>
    <row r="18" spans="1:16" x14ac:dyDescent="0.35">
      <c r="A18" s="231"/>
      <c r="B18" s="235"/>
      <c r="C18" s="234"/>
      <c r="D18" s="234"/>
      <c r="E18" s="284">
        <f>Descripción!C16</f>
        <v>0</v>
      </c>
      <c r="F18" s="237"/>
      <c r="G18" s="237"/>
      <c r="H18" s="237"/>
      <c r="I18" s="284"/>
      <c r="J18" s="237"/>
      <c r="K18" s="237"/>
      <c r="L18" s="237"/>
      <c r="M18" s="237"/>
      <c r="N18" s="237"/>
      <c r="O18" s="232"/>
      <c r="P18" s="232"/>
    </row>
    <row r="19" spans="1:16" x14ac:dyDescent="0.35">
      <c r="A19" s="231"/>
      <c r="B19" s="235" t="s">
        <v>6</v>
      </c>
      <c r="C19" s="234"/>
      <c r="D19" s="234"/>
      <c r="E19" s="237">
        <f>Descripción!C9</f>
        <v>0</v>
      </c>
      <c r="F19" s="237"/>
      <c r="G19" s="237"/>
      <c r="H19" s="237"/>
      <c r="I19" s="237"/>
      <c r="J19" s="237"/>
      <c r="K19" s="237"/>
      <c r="L19" s="237"/>
      <c r="M19" s="237"/>
      <c r="N19" s="237"/>
      <c r="O19" s="232"/>
      <c r="P19" s="232"/>
    </row>
    <row r="20" spans="1:16" x14ac:dyDescent="0.35">
      <c r="A20" s="231"/>
      <c r="B20" s="235" t="s">
        <v>539</v>
      </c>
      <c r="C20" s="234"/>
      <c r="D20" s="234"/>
      <c r="E20" s="238" t="s">
        <v>540</v>
      </c>
      <c r="F20" s="237"/>
      <c r="G20" s="237"/>
      <c r="H20" s="237"/>
      <c r="I20" s="237"/>
      <c r="J20" s="237"/>
      <c r="K20" s="237"/>
      <c r="L20" s="237"/>
      <c r="M20" s="237"/>
      <c r="N20" s="237"/>
      <c r="O20" s="232"/>
      <c r="P20" s="232"/>
    </row>
    <row r="21" spans="1:16" x14ac:dyDescent="0.35">
      <c r="A21" s="231"/>
      <c r="B21" s="235" t="s">
        <v>13</v>
      </c>
      <c r="C21" s="234"/>
      <c r="D21" s="234"/>
      <c r="E21" s="236" t="str">
        <f>Descripción!C19</f>
        <v>XXX</v>
      </c>
      <c r="F21" s="236">
        <f>Descripción!C18</f>
        <v>0</v>
      </c>
      <c r="G21" s="236"/>
      <c r="H21" s="237"/>
      <c r="I21" s="237"/>
      <c r="J21" s="237"/>
      <c r="K21" s="237"/>
      <c r="L21" s="237"/>
      <c r="M21" s="237"/>
      <c r="N21" s="237"/>
      <c r="O21" s="232"/>
      <c r="P21" s="232"/>
    </row>
    <row r="22" spans="1:16" x14ac:dyDescent="0.35">
      <c r="A22" s="231"/>
      <c r="B22" s="235" t="s">
        <v>541</v>
      </c>
      <c r="C22" s="234"/>
      <c r="D22" s="234"/>
      <c r="E22" s="236">
        <f>Descripción!C20</f>
        <v>0</v>
      </c>
      <c r="F22" s="237"/>
      <c r="G22" s="237"/>
      <c r="H22" s="237"/>
      <c r="I22" s="237"/>
      <c r="J22" s="237"/>
      <c r="K22" s="237"/>
      <c r="L22" s="237"/>
      <c r="M22" s="237"/>
      <c r="N22" s="237"/>
      <c r="O22" s="232"/>
      <c r="P22" s="232"/>
    </row>
    <row r="23" spans="1:16" x14ac:dyDescent="0.35">
      <c r="A23" s="231"/>
      <c r="B23" s="235" t="s">
        <v>18</v>
      </c>
      <c r="C23" s="234"/>
      <c r="D23" s="234"/>
      <c r="E23" s="236">
        <f>Descripción!C21</f>
        <v>0</v>
      </c>
      <c r="F23" s="237"/>
      <c r="G23" s="237"/>
      <c r="H23" s="237"/>
      <c r="I23" s="237"/>
      <c r="J23" s="237"/>
      <c r="K23" s="237"/>
      <c r="L23" s="237"/>
      <c r="M23" s="237"/>
      <c r="N23" s="237"/>
      <c r="O23" s="232"/>
      <c r="P23" s="232"/>
    </row>
    <row r="24" spans="1:16" x14ac:dyDescent="0.35">
      <c r="A24" s="231"/>
      <c r="B24" s="235" t="s">
        <v>20</v>
      </c>
      <c r="C24" s="234"/>
      <c r="D24" s="234"/>
      <c r="E24" s="236">
        <f>Descripción!C22</f>
        <v>0</v>
      </c>
      <c r="F24" s="237"/>
      <c r="G24" s="237"/>
      <c r="H24" s="237"/>
      <c r="I24" s="237"/>
      <c r="J24" s="237"/>
      <c r="K24" s="237"/>
      <c r="L24" s="237"/>
      <c r="M24" s="237"/>
      <c r="N24" s="237"/>
      <c r="O24" s="232"/>
      <c r="P24" s="232"/>
    </row>
    <row r="25" spans="1:16" x14ac:dyDescent="0.35">
      <c r="A25" s="231"/>
      <c r="B25" s="235" t="s">
        <v>22</v>
      </c>
      <c r="C25" s="234"/>
      <c r="D25" s="234"/>
      <c r="E25" s="283">
        <f>Descripción!C23</f>
        <v>0</v>
      </c>
      <c r="F25" s="237"/>
      <c r="G25" s="237"/>
      <c r="H25" s="237"/>
      <c r="I25" s="237"/>
      <c r="J25" s="237"/>
      <c r="K25" s="237"/>
      <c r="L25" s="237"/>
      <c r="M25" s="237"/>
      <c r="N25" s="237"/>
      <c r="O25" s="232"/>
      <c r="P25" s="232"/>
    </row>
    <row r="26" spans="1:16" x14ac:dyDescent="0.35">
      <c r="A26" s="231"/>
      <c r="B26" s="235" t="s">
        <v>24</v>
      </c>
      <c r="C26" s="234"/>
      <c r="D26" s="234"/>
      <c r="E26" s="283">
        <f>Descripción!C24</f>
        <v>0</v>
      </c>
      <c r="F26" s="237"/>
      <c r="G26" s="237"/>
      <c r="H26" s="237"/>
      <c r="I26" s="237"/>
      <c r="J26" s="237"/>
      <c r="K26" s="237"/>
      <c r="L26" s="237"/>
      <c r="M26" s="237"/>
      <c r="N26" s="237"/>
      <c r="O26" s="232"/>
      <c r="P26" s="232"/>
    </row>
    <row r="27" spans="1:16" x14ac:dyDescent="0.35">
      <c r="A27" s="231"/>
      <c r="B27" s="235" t="s">
        <v>818</v>
      </c>
      <c r="C27" s="234"/>
      <c r="D27" s="234"/>
      <c r="E27" s="285">
        <f>Descripción!C17</f>
        <v>0</v>
      </c>
      <c r="F27" s="237"/>
      <c r="G27" s="237"/>
      <c r="H27" s="237"/>
      <c r="I27" s="237"/>
      <c r="J27" s="237"/>
      <c r="K27" s="237"/>
      <c r="L27" s="237"/>
      <c r="M27" s="237"/>
      <c r="N27" s="237"/>
      <c r="O27" s="232"/>
      <c r="P27" s="232"/>
    </row>
    <row r="28" spans="1:16" x14ac:dyDescent="0.35">
      <c r="A28" s="234"/>
      <c r="B28" s="235" t="s">
        <v>543</v>
      </c>
      <c r="C28" s="234"/>
      <c r="D28" s="234"/>
      <c r="E28" s="236">
        <f>Descripción!C28</f>
        <v>0</v>
      </c>
      <c r="F28" s="237"/>
      <c r="G28" s="237"/>
      <c r="H28" s="237"/>
      <c r="I28" s="237"/>
      <c r="J28" s="237"/>
      <c r="K28" s="237"/>
      <c r="L28" s="237"/>
      <c r="M28" s="237"/>
      <c r="N28" s="237"/>
      <c r="O28" s="238"/>
      <c r="P28" s="238"/>
    </row>
    <row r="29" spans="1:16" x14ac:dyDescent="0.35">
      <c r="A29" s="231"/>
      <c r="B29" s="231"/>
      <c r="C29" s="231"/>
      <c r="D29" s="231"/>
      <c r="E29" s="231"/>
      <c r="F29" s="231"/>
      <c r="G29" s="231"/>
      <c r="H29" s="231"/>
      <c r="I29" s="231"/>
      <c r="J29" s="231"/>
      <c r="K29" s="231"/>
      <c r="L29" s="231"/>
      <c r="M29" s="231"/>
      <c r="N29" s="231"/>
      <c r="O29" s="232"/>
      <c r="P29" s="232"/>
    </row>
    <row r="30" spans="1:16" x14ac:dyDescent="0.35">
      <c r="A30" s="231"/>
      <c r="B30" s="231"/>
      <c r="C30" s="231"/>
      <c r="D30" s="231"/>
      <c r="E30" s="231"/>
      <c r="F30" s="231"/>
      <c r="G30" s="231"/>
      <c r="H30" s="231"/>
      <c r="I30" s="231"/>
      <c r="J30" s="231"/>
      <c r="K30" s="231"/>
      <c r="L30" s="231"/>
      <c r="M30" s="231"/>
      <c r="N30" s="231"/>
      <c r="O30" s="232"/>
      <c r="P30" s="232"/>
    </row>
    <row r="31" spans="1:16" x14ac:dyDescent="0.35">
      <c r="A31" s="231"/>
      <c r="B31" s="333" t="s">
        <v>544</v>
      </c>
      <c r="C31" s="333"/>
      <c r="D31" s="333"/>
      <c r="E31" s="333"/>
      <c r="F31" s="333"/>
      <c r="G31" s="333"/>
      <c r="H31" s="333"/>
      <c r="I31" s="333"/>
      <c r="J31" s="333"/>
      <c r="K31" s="333"/>
      <c r="L31" s="333"/>
      <c r="M31" s="333"/>
      <c r="N31" s="333"/>
      <c r="O31" s="232"/>
      <c r="P31" s="232"/>
    </row>
    <row r="32" spans="1:16" x14ac:dyDescent="0.35">
      <c r="A32" s="231"/>
      <c r="B32" s="333"/>
      <c r="C32" s="333"/>
      <c r="D32" s="333"/>
      <c r="E32" s="333"/>
      <c r="F32" s="333"/>
      <c r="G32" s="333"/>
      <c r="H32" s="333"/>
      <c r="I32" s="333"/>
      <c r="J32" s="333"/>
      <c r="K32" s="333"/>
      <c r="L32" s="333"/>
      <c r="M32" s="333"/>
      <c r="N32" s="333"/>
      <c r="O32" s="232"/>
      <c r="P32" s="232"/>
    </row>
    <row r="33" spans="1:16" x14ac:dyDescent="0.35">
      <c r="A33" s="231"/>
      <c r="B33" s="333"/>
      <c r="C33" s="333"/>
      <c r="D33" s="333"/>
      <c r="E33" s="333"/>
      <c r="F33" s="333"/>
      <c r="G33" s="333"/>
      <c r="H33" s="333"/>
      <c r="I33" s="333"/>
      <c r="J33" s="333"/>
      <c r="K33" s="333"/>
      <c r="L33" s="333"/>
      <c r="M33" s="333"/>
      <c r="N33" s="333"/>
      <c r="O33" s="232"/>
      <c r="P33" s="232"/>
    </row>
    <row r="34" spans="1:16" x14ac:dyDescent="0.35">
      <c r="A34" s="231"/>
      <c r="B34" s="333"/>
      <c r="C34" s="333"/>
      <c r="D34" s="333"/>
      <c r="E34" s="333"/>
      <c r="F34" s="333"/>
      <c r="G34" s="333"/>
      <c r="H34" s="333"/>
      <c r="I34" s="333"/>
      <c r="J34" s="333"/>
      <c r="K34" s="333"/>
      <c r="L34" s="333"/>
      <c r="M34" s="333"/>
      <c r="N34" s="333"/>
      <c r="O34" s="232"/>
      <c r="P34" s="232"/>
    </row>
    <row r="35" spans="1:16" x14ac:dyDescent="0.35">
      <c r="A35" s="231"/>
      <c r="B35" s="333"/>
      <c r="C35" s="333"/>
      <c r="D35" s="333"/>
      <c r="E35" s="333"/>
      <c r="F35" s="333"/>
      <c r="G35" s="333"/>
      <c r="H35" s="333"/>
      <c r="I35" s="333"/>
      <c r="J35" s="333"/>
      <c r="K35" s="333"/>
      <c r="L35" s="333"/>
      <c r="M35" s="333"/>
      <c r="N35" s="333"/>
      <c r="O35" s="232"/>
      <c r="P35" s="232"/>
    </row>
    <row r="36" spans="1:16" x14ac:dyDescent="0.35">
      <c r="A36" s="231"/>
      <c r="B36" s="333"/>
      <c r="C36" s="333"/>
      <c r="D36" s="333"/>
      <c r="E36" s="333"/>
      <c r="F36" s="333"/>
      <c r="G36" s="333"/>
      <c r="H36" s="333"/>
      <c r="I36" s="333"/>
      <c r="J36" s="333"/>
      <c r="K36" s="333"/>
      <c r="L36" s="333"/>
      <c r="M36" s="333"/>
      <c r="N36" s="333"/>
      <c r="O36" s="232"/>
      <c r="P36" s="232"/>
    </row>
    <row r="37" spans="1:16" ht="15" thickBot="1" x14ac:dyDescent="0.4">
      <c r="A37" s="231"/>
      <c r="B37" s="231"/>
      <c r="C37" s="231"/>
      <c r="D37" s="231"/>
      <c r="E37" s="231"/>
      <c r="F37" s="231"/>
      <c r="G37" s="231"/>
      <c r="H37" s="231"/>
      <c r="I37" s="231"/>
      <c r="J37" s="231"/>
      <c r="K37" s="231"/>
      <c r="L37" s="231"/>
      <c r="M37" s="231"/>
      <c r="N37" s="231"/>
      <c r="O37" s="232"/>
      <c r="P37" s="232"/>
    </row>
    <row r="38" spans="1:16" ht="15" customHeight="1" thickBot="1" x14ac:dyDescent="0.4">
      <c r="A38" s="231"/>
      <c r="B38" s="189"/>
      <c r="C38" s="336" t="s">
        <v>545</v>
      </c>
      <c r="D38" s="336"/>
      <c r="E38" s="336"/>
      <c r="F38" s="336"/>
      <c r="G38" s="336"/>
      <c r="H38" s="336"/>
      <c r="I38" s="336"/>
      <c r="J38" s="336"/>
      <c r="K38" s="336"/>
      <c r="L38" s="336"/>
      <c r="M38" s="336"/>
      <c r="N38" s="336"/>
      <c r="O38" s="232"/>
      <c r="P38" s="232"/>
    </row>
    <row r="39" spans="1:16" x14ac:dyDescent="0.35">
      <c r="A39" s="231"/>
      <c r="B39" s="231"/>
      <c r="C39" s="336"/>
      <c r="D39" s="336"/>
      <c r="E39" s="336"/>
      <c r="F39" s="336"/>
      <c r="G39" s="336"/>
      <c r="H39" s="336"/>
      <c r="I39" s="336"/>
      <c r="J39" s="336"/>
      <c r="K39" s="336"/>
      <c r="L39" s="336"/>
      <c r="M39" s="336"/>
      <c r="N39" s="336"/>
      <c r="O39" s="232"/>
      <c r="P39" s="232"/>
    </row>
    <row r="40" spans="1:16" ht="15" thickBot="1" x14ac:dyDescent="0.4">
      <c r="A40" s="231"/>
      <c r="B40" s="231"/>
      <c r="C40" s="231"/>
      <c r="D40" s="231"/>
      <c r="E40" s="231"/>
      <c r="F40" s="231"/>
      <c r="G40" s="231"/>
      <c r="H40" s="231"/>
      <c r="I40" s="231"/>
      <c r="J40" s="231"/>
      <c r="K40" s="231"/>
      <c r="L40" s="231"/>
      <c r="M40" s="231"/>
      <c r="N40" s="231"/>
      <c r="O40" s="232"/>
      <c r="P40" s="232"/>
    </row>
    <row r="41" spans="1:16" ht="15" customHeight="1" thickBot="1" x14ac:dyDescent="0.4">
      <c r="A41" s="231"/>
      <c r="B41" s="190"/>
      <c r="C41" s="334" t="s">
        <v>546</v>
      </c>
      <c r="D41" s="335"/>
      <c r="E41" s="335"/>
      <c r="F41" s="335"/>
      <c r="G41" s="335"/>
      <c r="H41" s="335"/>
      <c r="I41" s="335"/>
      <c r="J41" s="335"/>
      <c r="K41" s="335"/>
      <c r="L41" s="335"/>
      <c r="M41" s="335"/>
      <c r="N41" s="335"/>
      <c r="O41" s="232"/>
      <c r="P41" s="232"/>
    </row>
    <row r="42" spans="1:16" x14ac:dyDescent="0.35">
      <c r="A42" s="231"/>
      <c r="B42" s="231"/>
      <c r="C42" s="265"/>
      <c r="D42" s="265"/>
      <c r="E42" s="265"/>
      <c r="F42" s="265"/>
      <c r="G42" s="265"/>
      <c r="H42" s="265"/>
      <c r="I42" s="265"/>
      <c r="J42" s="265"/>
      <c r="K42" s="265"/>
      <c r="L42" s="265"/>
      <c r="M42" s="265"/>
      <c r="N42" s="265"/>
      <c r="O42" s="232"/>
      <c r="P42" s="232"/>
    </row>
    <row r="43" spans="1:16" ht="15" thickBot="1" x14ac:dyDescent="0.4">
      <c r="A43" s="231"/>
      <c r="B43" s="231"/>
      <c r="C43" s="231"/>
      <c r="D43" s="231"/>
      <c r="E43" s="231"/>
      <c r="F43" s="231"/>
      <c r="G43" s="231"/>
      <c r="H43" s="231"/>
      <c r="I43" s="231"/>
      <c r="J43" s="231"/>
      <c r="K43" s="231"/>
      <c r="L43" s="231"/>
      <c r="M43" s="231"/>
      <c r="N43" s="231"/>
      <c r="O43" s="232"/>
      <c r="P43" s="232"/>
    </row>
    <row r="44" spans="1:16" ht="15" customHeight="1" thickBot="1" x14ac:dyDescent="0.4">
      <c r="A44" s="231"/>
      <c r="B44" s="191"/>
      <c r="C44" s="334" t="s">
        <v>547</v>
      </c>
      <c r="D44" s="335"/>
      <c r="E44" s="335"/>
      <c r="F44" s="335"/>
      <c r="G44" s="335"/>
      <c r="H44" s="335"/>
      <c r="I44" s="335"/>
      <c r="J44" s="335"/>
      <c r="K44" s="335"/>
      <c r="L44" s="335"/>
      <c r="M44" s="335"/>
      <c r="N44" s="335"/>
      <c r="O44" s="232"/>
      <c r="P44" s="232"/>
    </row>
    <row r="45" spans="1:16" x14ac:dyDescent="0.35">
      <c r="A45" s="231"/>
      <c r="B45" s="231"/>
      <c r="C45" s="265"/>
      <c r="D45" s="265"/>
      <c r="E45" s="265"/>
      <c r="F45" s="265"/>
      <c r="G45" s="265"/>
      <c r="H45" s="265"/>
      <c r="I45" s="265"/>
      <c r="J45" s="265"/>
      <c r="K45" s="265"/>
      <c r="L45" s="265"/>
      <c r="M45" s="265"/>
      <c r="N45" s="265"/>
      <c r="O45" s="232"/>
      <c r="P45" s="232"/>
    </row>
    <row r="46" spans="1:16" ht="15" thickBot="1" x14ac:dyDescent="0.4">
      <c r="A46" s="231"/>
      <c r="B46" s="231"/>
      <c r="C46" s="231"/>
      <c r="D46" s="231"/>
      <c r="E46" s="231"/>
      <c r="F46" s="231"/>
      <c r="G46" s="231"/>
      <c r="H46" s="231"/>
      <c r="I46" s="231"/>
      <c r="J46" s="231"/>
      <c r="K46" s="231"/>
      <c r="L46" s="231"/>
      <c r="M46" s="231"/>
      <c r="N46" s="231"/>
      <c r="O46" s="232"/>
      <c r="P46" s="232"/>
    </row>
    <row r="47" spans="1:16" ht="15" customHeight="1" thickBot="1" x14ac:dyDescent="0.4">
      <c r="A47" s="231"/>
      <c r="B47" s="192"/>
      <c r="C47" s="334" t="s">
        <v>548</v>
      </c>
      <c r="D47" s="335"/>
      <c r="E47" s="335"/>
      <c r="F47" s="335"/>
      <c r="G47" s="335"/>
      <c r="H47" s="335"/>
      <c r="I47" s="335"/>
      <c r="J47" s="335"/>
      <c r="K47" s="335"/>
      <c r="L47" s="335"/>
      <c r="M47" s="335"/>
      <c r="N47" s="335"/>
      <c r="O47" s="232"/>
      <c r="P47" s="232"/>
    </row>
    <row r="48" spans="1:16" x14ac:dyDescent="0.35">
      <c r="A48" s="231"/>
      <c r="B48" s="231"/>
      <c r="C48" s="265"/>
      <c r="D48" s="265"/>
      <c r="E48" s="265"/>
      <c r="F48" s="265"/>
      <c r="G48" s="265"/>
      <c r="H48" s="265"/>
      <c r="I48" s="265"/>
      <c r="J48" s="265"/>
      <c r="K48" s="265"/>
      <c r="L48" s="265"/>
      <c r="M48" s="265"/>
      <c r="N48" s="265"/>
      <c r="O48" s="232"/>
      <c r="P48" s="232"/>
    </row>
    <row r="49" spans="1:22" x14ac:dyDescent="0.35">
      <c r="A49" s="231"/>
      <c r="B49" s="231"/>
      <c r="C49" s="265"/>
      <c r="D49" s="265"/>
      <c r="E49" s="265"/>
      <c r="F49" s="265"/>
      <c r="G49" s="265"/>
      <c r="H49" s="265"/>
      <c r="I49" s="265"/>
      <c r="J49" s="265"/>
      <c r="K49" s="265"/>
      <c r="L49" s="265"/>
      <c r="M49" s="265"/>
      <c r="N49" s="265"/>
      <c r="O49" s="232"/>
      <c r="P49" s="232"/>
    </row>
    <row r="50" spans="1:22" ht="15.5" x14ac:dyDescent="0.35">
      <c r="A50" s="232"/>
      <c r="B50" s="240"/>
      <c r="C50" s="232"/>
      <c r="D50" s="232"/>
      <c r="E50" s="232"/>
      <c r="F50" s="232"/>
      <c r="G50" s="232"/>
      <c r="H50" s="232"/>
      <c r="I50" s="232"/>
      <c r="J50" s="232"/>
      <c r="K50" s="232"/>
      <c r="L50" s="232"/>
      <c r="M50" s="232"/>
      <c r="N50" s="232"/>
      <c r="O50" s="232"/>
      <c r="P50" s="232"/>
    </row>
    <row r="51" spans="1:22" ht="15.5" x14ac:dyDescent="0.35">
      <c r="A51" s="232"/>
      <c r="B51" s="220" t="s">
        <v>549</v>
      </c>
      <c r="C51" s="216"/>
      <c r="D51" s="221"/>
      <c r="E51" s="221"/>
      <c r="F51" s="221"/>
      <c r="G51" s="221"/>
      <c r="H51" s="221"/>
      <c r="I51" s="221"/>
      <c r="J51" s="221"/>
      <c r="K51" s="221"/>
      <c r="L51" s="221"/>
      <c r="M51" s="221"/>
      <c r="N51" s="221"/>
      <c r="O51" s="221"/>
      <c r="P51" s="232"/>
      <c r="Q51" s="193" t="s">
        <v>550</v>
      </c>
      <c r="R51" s="193"/>
      <c r="S51" s="193"/>
      <c r="T51" s="193"/>
      <c r="U51" s="193"/>
      <c r="V51" s="193"/>
    </row>
    <row r="52" spans="1:22" x14ac:dyDescent="0.35">
      <c r="A52" s="232"/>
      <c r="B52" s="232"/>
      <c r="C52" s="232"/>
      <c r="D52" s="232"/>
      <c r="E52" s="232"/>
      <c r="F52" s="232"/>
      <c r="G52" s="232"/>
      <c r="H52" s="232"/>
      <c r="I52" s="232"/>
      <c r="J52" s="232"/>
      <c r="K52" s="232"/>
      <c r="L52" s="232"/>
      <c r="M52" s="232"/>
      <c r="N52" s="232"/>
      <c r="O52" s="232"/>
      <c r="P52" s="232"/>
    </row>
    <row r="53" spans="1:22" ht="15.5" x14ac:dyDescent="0.35">
      <c r="A53" s="232"/>
      <c r="B53" s="242" t="s">
        <v>384</v>
      </c>
      <c r="C53" s="232"/>
      <c r="D53" s="232"/>
      <c r="E53" s="232"/>
      <c r="F53" s="232"/>
      <c r="G53" s="232"/>
      <c r="H53" s="232"/>
      <c r="I53" s="232"/>
      <c r="J53" s="232"/>
      <c r="K53" s="232"/>
      <c r="L53" s="232"/>
      <c r="M53" s="232"/>
      <c r="N53" s="232"/>
      <c r="O53" s="232"/>
      <c r="P53" s="232"/>
    </row>
    <row r="54" spans="1:22" ht="15" thickBot="1" x14ac:dyDescent="0.4">
      <c r="A54" s="232"/>
      <c r="B54" s="232"/>
      <c r="C54" s="232"/>
      <c r="D54" s="232"/>
      <c r="E54" s="232"/>
      <c r="F54" s="232"/>
      <c r="G54" s="232"/>
      <c r="H54" s="232"/>
      <c r="I54" s="232"/>
      <c r="J54" s="232"/>
      <c r="K54" s="232"/>
      <c r="L54" s="232"/>
      <c r="M54" s="232"/>
      <c r="N54" s="232"/>
      <c r="O54" s="232"/>
      <c r="P54" s="232"/>
    </row>
    <row r="55" spans="1:22" ht="15" thickBot="1" x14ac:dyDescent="0.4">
      <c r="A55" s="232"/>
      <c r="B55" s="232" t="s">
        <v>385</v>
      </c>
      <c r="C55" s="232"/>
      <c r="D55" s="232"/>
      <c r="E55" s="324" t="e">
        <f>'Resultados 0-1-2'!E4</f>
        <v>#DIV/0!</v>
      </c>
      <c r="F55" s="325"/>
      <c r="G55" s="325"/>
      <c r="H55" s="325"/>
      <c r="I55" s="325"/>
      <c r="J55" s="325"/>
      <c r="K55" s="325"/>
      <c r="L55" s="325"/>
      <c r="M55" s="325"/>
      <c r="N55" s="325"/>
      <c r="O55" s="326"/>
      <c r="P55" s="232"/>
    </row>
    <row r="56" spans="1:22" x14ac:dyDescent="0.35">
      <c r="A56" s="232"/>
      <c r="B56" s="232"/>
      <c r="C56" s="232"/>
      <c r="D56" s="232"/>
      <c r="E56" s="232"/>
      <c r="F56" s="232"/>
      <c r="G56" s="232"/>
      <c r="H56" s="232"/>
      <c r="I56" s="232"/>
      <c r="J56" s="232"/>
      <c r="K56" s="232"/>
      <c r="L56" s="232"/>
      <c r="M56" s="232"/>
      <c r="N56" s="232"/>
      <c r="O56" s="232"/>
      <c r="P56" s="232"/>
    </row>
    <row r="57" spans="1:22" x14ac:dyDescent="0.35">
      <c r="A57" s="232"/>
      <c r="B57" s="243" t="s">
        <v>386</v>
      </c>
      <c r="C57" s="232"/>
      <c r="D57" s="232"/>
      <c r="E57" s="232"/>
      <c r="F57" s="232"/>
      <c r="G57" s="232"/>
      <c r="H57" s="232"/>
      <c r="I57" s="232"/>
      <c r="J57" s="232"/>
      <c r="K57" s="232"/>
      <c r="L57" s="232"/>
      <c r="M57" s="232"/>
      <c r="N57" s="232"/>
      <c r="O57" s="232"/>
      <c r="P57" s="232"/>
    </row>
    <row r="58" spans="1:22" ht="15" thickBot="1" x14ac:dyDescent="0.4">
      <c r="A58" s="232"/>
      <c r="B58" s="232"/>
      <c r="C58" s="232"/>
      <c r="D58" s="232"/>
      <c r="E58" s="232"/>
      <c r="F58" s="232"/>
      <c r="G58" s="232"/>
      <c r="H58" s="232"/>
      <c r="I58" s="232"/>
      <c r="J58" s="232"/>
      <c r="K58" s="232"/>
      <c r="L58" s="232"/>
      <c r="M58" s="232"/>
      <c r="N58" s="232"/>
      <c r="O58" s="232"/>
      <c r="P58" s="232"/>
    </row>
    <row r="59" spans="1:22" ht="15" thickBot="1" x14ac:dyDescent="0.4">
      <c r="A59" s="232"/>
      <c r="B59" s="232" t="s">
        <v>385</v>
      </c>
      <c r="C59" s="232"/>
      <c r="D59" s="232"/>
      <c r="E59" s="324" t="e">
        <f>'Resultados 0-1-2'!E5</f>
        <v>#DIV/0!</v>
      </c>
      <c r="F59" s="325"/>
      <c r="G59" s="325"/>
      <c r="H59" s="325"/>
      <c r="I59" s="325"/>
      <c r="J59" s="325"/>
      <c r="K59" s="325"/>
      <c r="L59" s="325"/>
      <c r="M59" s="325"/>
      <c r="N59" s="325"/>
      <c r="O59" s="326"/>
      <c r="P59" s="241"/>
    </row>
    <row r="60" spans="1:22" ht="15" thickBot="1" x14ac:dyDescent="0.4">
      <c r="A60" s="232"/>
      <c r="B60" s="232"/>
      <c r="C60" s="232"/>
      <c r="D60" s="232"/>
      <c r="E60" s="232"/>
      <c r="F60" s="232"/>
      <c r="G60" s="232"/>
      <c r="H60" s="232"/>
      <c r="I60" s="232"/>
      <c r="J60" s="232"/>
      <c r="K60" s="232"/>
      <c r="L60" s="232"/>
      <c r="M60" s="232"/>
      <c r="N60" s="232"/>
      <c r="O60" s="232"/>
      <c r="P60" s="232"/>
    </row>
    <row r="61" spans="1:22" ht="15" thickBot="1" x14ac:dyDescent="0.4">
      <c r="A61" s="232"/>
      <c r="B61" s="232" t="s">
        <v>551</v>
      </c>
      <c r="C61" s="232"/>
      <c r="D61" s="232"/>
      <c r="E61" s="232"/>
      <c r="F61" s="232"/>
      <c r="G61" s="232"/>
      <c r="H61" s="232"/>
      <c r="I61" s="232"/>
      <c r="J61" s="232" t="e">
        <f>'Instalaciones 0-1-2'!E18</f>
        <v>#DIV/0!</v>
      </c>
      <c r="K61" s="232" t="s">
        <v>552</v>
      </c>
      <c r="L61" s="232"/>
      <c r="M61" s="232"/>
      <c r="N61" s="232"/>
      <c r="O61" s="202" t="e">
        <f>'Instalaciones 0-1-2'!G20</f>
        <v>#DIV/0!</v>
      </c>
      <c r="P61" s="232"/>
      <c r="Q61" s="193" t="s">
        <v>553</v>
      </c>
      <c r="R61" s="193"/>
      <c r="S61" s="193"/>
      <c r="T61" s="193"/>
      <c r="U61" s="193"/>
      <c r="V61" s="193"/>
    </row>
    <row r="62" spans="1:22" x14ac:dyDescent="0.35">
      <c r="A62" s="232"/>
      <c r="B62" s="232"/>
      <c r="C62" s="232"/>
      <c r="D62" s="232"/>
      <c r="E62" s="232"/>
      <c r="F62" s="232"/>
      <c r="G62" s="232"/>
      <c r="H62" s="232"/>
      <c r="I62" s="232"/>
      <c r="J62" s="232"/>
      <c r="K62" s="232"/>
      <c r="L62" s="232"/>
      <c r="M62" s="232"/>
      <c r="N62" s="232"/>
      <c r="O62" s="232"/>
      <c r="P62" s="232"/>
    </row>
    <row r="63" spans="1:22" x14ac:dyDescent="0.35">
      <c r="A63" s="232"/>
      <c r="B63" s="232"/>
      <c r="C63" s="232"/>
      <c r="D63" s="232"/>
      <c r="E63" s="232"/>
      <c r="F63" s="232"/>
      <c r="G63" s="232"/>
      <c r="H63" s="232"/>
      <c r="I63" s="232"/>
      <c r="J63" s="232"/>
      <c r="K63" s="232"/>
      <c r="L63" s="232"/>
      <c r="M63" s="232"/>
      <c r="N63" s="232"/>
      <c r="O63" s="232"/>
      <c r="P63" s="232"/>
    </row>
    <row r="64" spans="1:22" x14ac:dyDescent="0.35">
      <c r="A64" s="232"/>
      <c r="B64" s="232"/>
      <c r="C64" s="244" t="s">
        <v>554</v>
      </c>
      <c r="D64" s="232"/>
      <c r="E64" s="232"/>
      <c r="F64" s="232"/>
      <c r="G64" s="232"/>
      <c r="H64" s="232"/>
      <c r="I64" s="232"/>
      <c r="J64" s="232"/>
      <c r="K64" s="232"/>
      <c r="L64" s="232"/>
      <c r="M64" s="232"/>
      <c r="N64" s="232"/>
      <c r="O64" s="232"/>
      <c r="P64" s="232"/>
    </row>
    <row r="65" spans="1:16" x14ac:dyDescent="0.35">
      <c r="A65" s="232"/>
      <c r="B65" s="232"/>
      <c r="C65" s="232"/>
      <c r="D65" s="232"/>
      <c r="E65" s="232"/>
      <c r="F65" s="232"/>
      <c r="G65" s="232"/>
      <c r="H65" s="232"/>
      <c r="I65" s="232"/>
      <c r="J65" s="232"/>
      <c r="K65" s="232"/>
      <c r="L65" s="232"/>
      <c r="M65" s="232"/>
      <c r="N65" s="232"/>
      <c r="O65" s="232"/>
      <c r="P65" s="232"/>
    </row>
    <row r="66" spans="1:16" x14ac:dyDescent="0.35">
      <c r="A66" s="232"/>
      <c r="B66" s="232"/>
      <c r="C66" s="323" t="s">
        <v>555</v>
      </c>
      <c r="D66" s="323"/>
      <c r="E66" s="323"/>
      <c r="F66" s="323"/>
      <c r="G66" s="323"/>
      <c r="H66" s="323"/>
      <c r="I66" s="323"/>
      <c r="J66" s="323"/>
      <c r="K66" s="323"/>
      <c r="L66" s="323"/>
      <c r="M66" s="323"/>
      <c r="N66" s="323"/>
      <c r="O66" s="323"/>
      <c r="P66" s="232"/>
    </row>
    <row r="67" spans="1:16" x14ac:dyDescent="0.35">
      <c r="A67" s="232"/>
      <c r="B67" s="232"/>
      <c r="C67" s="323"/>
      <c r="D67" s="323"/>
      <c r="E67" s="323"/>
      <c r="F67" s="323"/>
      <c r="G67" s="323"/>
      <c r="H67" s="323"/>
      <c r="I67" s="323"/>
      <c r="J67" s="323"/>
      <c r="K67" s="323"/>
      <c r="L67" s="323"/>
      <c r="M67" s="323"/>
      <c r="N67" s="323"/>
      <c r="O67" s="323"/>
      <c r="P67" s="232"/>
    </row>
    <row r="68" spans="1:16" x14ac:dyDescent="0.35">
      <c r="A68" s="232"/>
      <c r="B68" s="232"/>
      <c r="C68" s="323"/>
      <c r="D68" s="323"/>
      <c r="E68" s="323"/>
      <c r="F68" s="323"/>
      <c r="G68" s="323"/>
      <c r="H68" s="323"/>
      <c r="I68" s="323"/>
      <c r="J68" s="323"/>
      <c r="K68" s="323"/>
      <c r="L68" s="323"/>
      <c r="M68" s="323"/>
      <c r="N68" s="323"/>
      <c r="O68" s="323"/>
      <c r="P68" s="232"/>
    </row>
    <row r="69" spans="1:16" x14ac:dyDescent="0.35">
      <c r="A69" s="232"/>
      <c r="B69" s="232"/>
      <c r="C69" s="323"/>
      <c r="D69" s="323"/>
      <c r="E69" s="323"/>
      <c r="F69" s="323"/>
      <c r="G69" s="323"/>
      <c r="H69" s="323"/>
      <c r="I69" s="323"/>
      <c r="J69" s="323"/>
      <c r="K69" s="323"/>
      <c r="L69" s="323"/>
      <c r="M69" s="323"/>
      <c r="N69" s="323"/>
      <c r="O69" s="323"/>
      <c r="P69" s="232"/>
    </row>
    <row r="70" spans="1:16" x14ac:dyDescent="0.35">
      <c r="A70" s="232"/>
      <c r="B70" s="232"/>
      <c r="C70" s="323"/>
      <c r="D70" s="323"/>
      <c r="E70" s="323"/>
      <c r="F70" s="323"/>
      <c r="G70" s="323"/>
      <c r="H70" s="323"/>
      <c r="I70" s="323"/>
      <c r="J70" s="323"/>
      <c r="K70" s="323"/>
      <c r="L70" s="323"/>
      <c r="M70" s="323"/>
      <c r="N70" s="323"/>
      <c r="O70" s="323"/>
      <c r="P70" s="232"/>
    </row>
    <row r="71" spans="1:16" x14ac:dyDescent="0.35">
      <c r="A71" s="232"/>
      <c r="B71" s="232"/>
      <c r="C71" s="232"/>
      <c r="D71" s="232"/>
      <c r="E71" s="232"/>
      <c r="F71" s="232"/>
      <c r="G71" s="232"/>
      <c r="H71" s="232"/>
      <c r="I71" s="232"/>
      <c r="J71" s="232"/>
      <c r="K71" s="232"/>
      <c r="L71" s="232"/>
      <c r="M71" s="232"/>
      <c r="N71" s="232"/>
      <c r="O71" s="232"/>
      <c r="P71" s="232"/>
    </row>
    <row r="72" spans="1:16" x14ac:dyDescent="0.35">
      <c r="A72" s="232"/>
      <c r="B72" s="232" t="s">
        <v>556</v>
      </c>
      <c r="C72" s="232"/>
      <c r="D72" s="232"/>
      <c r="E72" s="232"/>
      <c r="F72" s="232"/>
      <c r="G72" s="232"/>
      <c r="H72" s="232"/>
      <c r="I72" s="232"/>
      <c r="J72" s="232">
        <f>Clínica!F31</f>
        <v>0</v>
      </c>
      <c r="K72" s="232" t="s">
        <v>557</v>
      </c>
      <c r="L72" s="232"/>
      <c r="M72" s="232"/>
      <c r="N72" s="232"/>
      <c r="O72" s="245"/>
      <c r="P72" s="232"/>
    </row>
    <row r="73" spans="1:16" x14ac:dyDescent="0.35">
      <c r="A73" s="232"/>
      <c r="B73" s="232"/>
      <c r="C73" s="232"/>
      <c r="D73" s="232"/>
      <c r="E73" s="232"/>
      <c r="F73" s="232"/>
      <c r="G73" s="232"/>
      <c r="H73" s="232"/>
      <c r="I73" s="232"/>
      <c r="J73" s="232">
        <f>Clínica!F32</f>
        <v>0</v>
      </c>
      <c r="K73" s="232" t="s">
        <v>558</v>
      </c>
      <c r="L73" s="232"/>
      <c r="M73" s="232"/>
      <c r="N73" s="232"/>
      <c r="O73" s="232"/>
      <c r="P73" s="232"/>
    </row>
    <row r="74" spans="1:16" x14ac:dyDescent="0.35">
      <c r="A74" s="232"/>
      <c r="B74" s="232"/>
      <c r="C74" s="232"/>
      <c r="D74" s="232"/>
      <c r="E74" s="232"/>
      <c r="F74" s="232"/>
      <c r="G74" s="232"/>
      <c r="H74" s="232"/>
      <c r="I74" s="232"/>
      <c r="J74" s="232"/>
      <c r="K74" s="232"/>
      <c r="L74" s="232"/>
      <c r="M74" s="232"/>
      <c r="N74" s="232"/>
      <c r="O74" s="232"/>
      <c r="P74" s="232"/>
    </row>
    <row r="75" spans="1:16" x14ac:dyDescent="0.35">
      <c r="A75" s="232"/>
      <c r="B75" s="232"/>
      <c r="C75" s="232"/>
      <c r="D75" s="232"/>
      <c r="E75" s="232"/>
      <c r="F75" s="232"/>
      <c r="G75" s="232"/>
      <c r="H75" s="232"/>
      <c r="I75" s="232"/>
      <c r="J75" s="232"/>
      <c r="K75" s="232"/>
      <c r="L75" s="232"/>
      <c r="M75" s="232"/>
      <c r="N75" s="232"/>
      <c r="O75" s="232"/>
      <c r="P75" s="232"/>
    </row>
    <row r="76" spans="1:16" x14ac:dyDescent="0.35">
      <c r="A76" s="232"/>
      <c r="B76" s="232"/>
      <c r="C76" s="232"/>
      <c r="D76" s="232"/>
      <c r="E76" s="232"/>
      <c r="F76" s="232"/>
      <c r="G76" s="232"/>
      <c r="H76" s="232"/>
      <c r="I76" s="232"/>
      <c r="J76" s="232"/>
      <c r="K76" s="232"/>
      <c r="L76" s="232"/>
      <c r="M76" s="232"/>
      <c r="N76" s="232"/>
      <c r="O76" s="232"/>
      <c r="P76" s="232"/>
    </row>
    <row r="77" spans="1:16" x14ac:dyDescent="0.35">
      <c r="A77" s="232"/>
      <c r="B77" s="232"/>
      <c r="C77" s="232"/>
      <c r="D77" s="232"/>
      <c r="E77" s="232"/>
      <c r="F77" s="232"/>
      <c r="G77" s="232"/>
      <c r="H77" s="232"/>
      <c r="I77" s="232"/>
      <c r="J77" s="232"/>
      <c r="K77" s="232"/>
      <c r="L77" s="232"/>
      <c r="M77" s="232"/>
      <c r="N77" s="232"/>
      <c r="O77" s="232"/>
      <c r="P77" s="232"/>
    </row>
    <row r="78" spans="1:16" x14ac:dyDescent="0.35">
      <c r="A78" s="232"/>
      <c r="B78" s="243" t="s">
        <v>390</v>
      </c>
      <c r="C78" s="232"/>
      <c r="D78" s="232"/>
      <c r="E78" s="232"/>
      <c r="F78" s="232"/>
      <c r="G78" s="232"/>
      <c r="H78" s="232"/>
      <c r="I78" s="232"/>
      <c r="J78" s="232"/>
      <c r="K78" s="232"/>
      <c r="L78" s="232"/>
      <c r="M78" s="232"/>
      <c r="N78" s="232"/>
      <c r="O78" s="232"/>
      <c r="P78" s="232"/>
    </row>
    <row r="79" spans="1:16" ht="15" thickBot="1" x14ac:dyDescent="0.4">
      <c r="A79" s="232"/>
      <c r="B79" s="232"/>
      <c r="C79" s="232"/>
      <c r="D79" s="232"/>
      <c r="E79" s="232"/>
      <c r="F79" s="232"/>
      <c r="G79" s="232"/>
      <c r="H79" s="232"/>
      <c r="I79" s="232"/>
      <c r="J79" s="232"/>
      <c r="K79" s="232"/>
      <c r="L79" s="232"/>
      <c r="M79" s="232"/>
      <c r="N79" s="232"/>
      <c r="O79" s="232"/>
      <c r="P79" s="232"/>
    </row>
    <row r="80" spans="1:16" ht="15" thickBot="1" x14ac:dyDescent="0.4">
      <c r="A80" s="232"/>
      <c r="B80" s="232" t="s">
        <v>385</v>
      </c>
      <c r="C80" s="232"/>
      <c r="D80" s="232"/>
      <c r="E80" s="324">
        <f>'Resultados 0-1-2'!E7</f>
        <v>0</v>
      </c>
      <c r="F80" s="325"/>
      <c r="G80" s="325"/>
      <c r="H80" s="325"/>
      <c r="I80" s="325"/>
      <c r="J80" s="325"/>
      <c r="K80" s="325"/>
      <c r="L80" s="325"/>
      <c r="M80" s="325"/>
      <c r="N80" s="325"/>
      <c r="O80" s="326"/>
      <c r="P80" s="232"/>
    </row>
    <row r="81" spans="1:25" ht="15" thickBot="1" x14ac:dyDescent="0.4">
      <c r="A81" s="232"/>
      <c r="B81" s="232"/>
      <c r="C81" s="232"/>
      <c r="D81" s="232"/>
      <c r="E81" s="232"/>
      <c r="F81" s="232"/>
      <c r="G81" s="232"/>
      <c r="H81" s="232"/>
      <c r="I81" s="232"/>
      <c r="J81" s="232"/>
      <c r="K81" s="232"/>
      <c r="L81" s="232"/>
      <c r="M81" s="232"/>
      <c r="N81" s="232"/>
      <c r="O81" s="232"/>
      <c r="P81" s="232"/>
      <c r="Q81" s="339" t="s">
        <v>559</v>
      </c>
      <c r="R81" s="339"/>
      <c r="S81" s="339"/>
      <c r="T81" s="339"/>
      <c r="U81" s="339"/>
      <c r="V81" s="339"/>
      <c r="W81" s="339"/>
      <c r="X81" s="339"/>
      <c r="Y81" s="339"/>
    </row>
    <row r="82" spans="1:25" ht="15" thickBot="1" x14ac:dyDescent="0.4">
      <c r="A82" s="232"/>
      <c r="B82" s="232" t="s">
        <v>560</v>
      </c>
      <c r="C82" s="232"/>
      <c r="D82" s="232"/>
      <c r="E82" s="232"/>
      <c r="F82" s="232"/>
      <c r="G82" s="232"/>
      <c r="H82" s="232"/>
      <c r="I82" s="232"/>
      <c r="J82" s="232" t="e">
        <f>'Instalaciones 0-1-2'!E32</f>
        <v>#DIV/0!</v>
      </c>
      <c r="K82" s="337" t="s">
        <v>561</v>
      </c>
      <c r="L82" s="337"/>
      <c r="M82" s="337"/>
      <c r="N82" s="338"/>
      <c r="O82" s="202">
        <f>'Instalaciones 0-1-2'!G34</f>
        <v>0</v>
      </c>
      <c r="P82" s="232"/>
      <c r="Q82" s="339"/>
      <c r="R82" s="339"/>
      <c r="S82" s="339"/>
      <c r="T82" s="339"/>
      <c r="U82" s="339"/>
      <c r="V82" s="339"/>
      <c r="W82" s="339"/>
      <c r="X82" s="339"/>
      <c r="Y82" s="339"/>
    </row>
    <row r="83" spans="1:25" x14ac:dyDescent="0.35">
      <c r="A83" s="232"/>
      <c r="B83" s="232"/>
      <c r="C83" s="232"/>
      <c r="D83" s="232"/>
      <c r="E83" s="232"/>
      <c r="F83" s="232"/>
      <c r="G83" s="232"/>
      <c r="H83" s="232"/>
      <c r="I83" s="232"/>
      <c r="J83" s="232"/>
      <c r="K83" s="232"/>
      <c r="L83" s="232"/>
      <c r="M83" s="232"/>
      <c r="N83" s="232"/>
      <c r="O83" s="232"/>
      <c r="P83" s="232"/>
      <c r="Q83" s="40" t="s">
        <v>561</v>
      </c>
    </row>
    <row r="84" spans="1:25" x14ac:dyDescent="0.35">
      <c r="A84" s="232"/>
      <c r="B84" s="232"/>
      <c r="C84" s="232"/>
      <c r="D84" s="232"/>
      <c r="E84" s="232"/>
      <c r="F84" s="232"/>
      <c r="G84" s="232"/>
      <c r="H84" s="232"/>
      <c r="I84" s="232"/>
      <c r="J84" s="232"/>
      <c r="K84" s="232"/>
      <c r="L84" s="232"/>
      <c r="M84" s="232"/>
      <c r="N84" s="232"/>
      <c r="O84" s="232"/>
      <c r="P84" s="232"/>
      <c r="Q84" s="40" t="s">
        <v>552</v>
      </c>
    </row>
    <row r="85" spans="1:25" x14ac:dyDescent="0.35">
      <c r="A85" s="232"/>
      <c r="B85" s="232"/>
      <c r="C85" s="246" t="s">
        <v>562</v>
      </c>
      <c r="D85" s="232"/>
      <c r="E85" s="232"/>
      <c r="F85" s="232"/>
      <c r="G85" s="232"/>
      <c r="H85" s="232"/>
      <c r="I85" s="232"/>
      <c r="J85" s="232"/>
      <c r="K85" s="232"/>
      <c r="L85" s="232"/>
      <c r="M85" s="232"/>
      <c r="N85" s="232"/>
      <c r="O85" s="232"/>
      <c r="P85" s="232"/>
    </row>
    <row r="86" spans="1:25" x14ac:dyDescent="0.35">
      <c r="A86" s="232"/>
      <c r="B86" s="232"/>
      <c r="C86" s="232"/>
      <c r="D86" s="232"/>
      <c r="E86" s="232"/>
      <c r="F86" s="232"/>
      <c r="G86" s="232"/>
      <c r="H86" s="232"/>
      <c r="I86" s="232"/>
      <c r="J86" s="232"/>
      <c r="K86" s="232"/>
      <c r="L86" s="232"/>
      <c r="M86" s="232"/>
      <c r="N86" s="232"/>
      <c r="O86" s="232"/>
      <c r="P86" s="232"/>
      <c r="Q86" s="193" t="s">
        <v>563</v>
      </c>
      <c r="R86" s="193"/>
      <c r="S86" s="193"/>
      <c r="T86" s="193"/>
      <c r="U86" s="193"/>
      <c r="V86" s="193"/>
    </row>
    <row r="87" spans="1:25" ht="15" customHeight="1" x14ac:dyDescent="0.35">
      <c r="A87" s="232"/>
      <c r="B87" s="232"/>
      <c r="C87" s="323" t="s">
        <v>564</v>
      </c>
      <c r="D87" s="323"/>
      <c r="E87" s="323"/>
      <c r="F87" s="323"/>
      <c r="G87" s="323"/>
      <c r="H87" s="323"/>
      <c r="I87" s="323"/>
      <c r="J87" s="323"/>
      <c r="K87" s="323"/>
      <c r="L87" s="323"/>
      <c r="M87" s="323"/>
      <c r="N87" s="323"/>
      <c r="O87" s="323"/>
      <c r="P87" s="232"/>
    </row>
    <row r="88" spans="1:25" x14ac:dyDescent="0.35">
      <c r="A88" s="232"/>
      <c r="B88" s="232"/>
      <c r="C88" s="323"/>
      <c r="D88" s="323"/>
      <c r="E88" s="323"/>
      <c r="F88" s="323"/>
      <c r="G88" s="323"/>
      <c r="H88" s="323"/>
      <c r="I88" s="323"/>
      <c r="J88" s="323"/>
      <c r="K88" s="323"/>
      <c r="L88" s="323"/>
      <c r="M88" s="323"/>
      <c r="N88" s="323"/>
      <c r="O88" s="323"/>
      <c r="P88" s="232"/>
    </row>
    <row r="89" spans="1:25" x14ac:dyDescent="0.35">
      <c r="A89" s="232"/>
      <c r="B89" s="232"/>
      <c r="C89" s="323"/>
      <c r="D89" s="323"/>
      <c r="E89" s="323"/>
      <c r="F89" s="323"/>
      <c r="G89" s="323"/>
      <c r="H89" s="323"/>
      <c r="I89" s="323"/>
      <c r="J89" s="323"/>
      <c r="K89" s="323"/>
      <c r="L89" s="323"/>
      <c r="M89" s="323"/>
      <c r="N89" s="323"/>
      <c r="O89" s="323"/>
      <c r="P89" s="232"/>
    </row>
    <row r="90" spans="1:25" ht="15" thickBot="1" x14ac:dyDescent="0.4">
      <c r="A90" s="232"/>
      <c r="B90" s="232"/>
      <c r="C90" s="247"/>
      <c r="D90" s="247"/>
      <c r="E90" s="247"/>
      <c r="F90" s="247"/>
      <c r="G90" s="247"/>
      <c r="H90" s="247"/>
      <c r="I90" s="247"/>
      <c r="J90" s="247"/>
      <c r="K90" s="247"/>
      <c r="L90" s="247"/>
      <c r="M90" s="247"/>
      <c r="N90" s="247"/>
      <c r="O90" s="247"/>
      <c r="P90" s="232"/>
    </row>
    <row r="91" spans="1:25" ht="15" thickBot="1" x14ac:dyDescent="0.4">
      <c r="A91" s="232"/>
      <c r="B91" s="232" t="s">
        <v>565</v>
      </c>
      <c r="C91" s="232"/>
      <c r="D91" s="232"/>
      <c r="E91" s="232"/>
      <c r="F91" s="232"/>
      <c r="G91" s="232"/>
      <c r="H91" s="232"/>
      <c r="I91" s="232"/>
      <c r="J91" s="232"/>
      <c r="K91" s="232"/>
      <c r="L91" s="232" t="s">
        <v>566</v>
      </c>
      <c r="M91" s="232"/>
      <c r="N91" s="232"/>
      <c r="O91" s="202">
        <f>'Instalaciones 0-1-2'!D53</f>
        <v>0</v>
      </c>
      <c r="P91" s="232"/>
      <c r="Q91" s="193" t="s">
        <v>567</v>
      </c>
      <c r="R91" s="193"/>
      <c r="S91" s="193"/>
    </row>
    <row r="92" spans="1:25" x14ac:dyDescent="0.35">
      <c r="A92" s="232"/>
      <c r="B92" s="232"/>
      <c r="C92" s="232"/>
      <c r="D92" s="232"/>
      <c r="E92" s="232"/>
      <c r="F92" s="232"/>
      <c r="G92" s="232"/>
      <c r="H92" s="232"/>
      <c r="I92" s="232"/>
      <c r="J92" s="232"/>
      <c r="K92" s="232"/>
      <c r="L92" s="232"/>
      <c r="M92" s="232"/>
      <c r="N92" s="232"/>
      <c r="O92" s="276"/>
      <c r="P92" s="232"/>
      <c r="Q92" s="194" t="s">
        <v>568</v>
      </c>
      <c r="R92" s="194"/>
      <c r="S92" s="194"/>
      <c r="T92" s="193"/>
      <c r="U92" s="193"/>
      <c r="V92" s="193"/>
    </row>
    <row r="93" spans="1:25" x14ac:dyDescent="0.35">
      <c r="A93" s="232"/>
      <c r="B93" s="232"/>
      <c r="C93" s="232"/>
      <c r="D93" s="232"/>
      <c r="E93" s="232"/>
      <c r="F93" s="232"/>
      <c r="G93" s="232"/>
      <c r="H93" s="232"/>
      <c r="I93" s="232"/>
      <c r="J93" s="232"/>
      <c r="K93" s="232"/>
      <c r="L93" s="232"/>
      <c r="M93" s="232"/>
      <c r="N93" s="232"/>
      <c r="O93" s="232"/>
      <c r="P93" s="232"/>
      <c r="Q93" s="40" t="s">
        <v>274</v>
      </c>
      <c r="S93" s="252" t="str">
        <f>'Instalaciones 0-1-2'!C55</f>
        <v>ejemplo</v>
      </c>
    </row>
    <row r="94" spans="1:25" x14ac:dyDescent="0.35">
      <c r="A94" s="232"/>
      <c r="B94" s="232"/>
      <c r="C94" s="330" t="s">
        <v>569</v>
      </c>
      <c r="D94" s="330"/>
      <c r="E94" s="330"/>
      <c r="F94" s="330"/>
      <c r="G94" s="330"/>
      <c r="H94" s="330"/>
      <c r="I94" s="330"/>
      <c r="J94" s="330"/>
      <c r="K94" s="330"/>
      <c r="L94" s="330"/>
      <c r="M94" s="330"/>
      <c r="N94" s="330"/>
      <c r="O94" s="330"/>
      <c r="P94" s="232"/>
    </row>
    <row r="95" spans="1:25" x14ac:dyDescent="0.35">
      <c r="A95" s="232"/>
      <c r="B95" s="232"/>
      <c r="C95" s="330"/>
      <c r="D95" s="330"/>
      <c r="E95" s="330"/>
      <c r="F95" s="330"/>
      <c r="G95" s="330"/>
      <c r="H95" s="330"/>
      <c r="I95" s="330"/>
      <c r="J95" s="330"/>
      <c r="K95" s="330"/>
      <c r="L95" s="330"/>
      <c r="M95" s="330"/>
      <c r="N95" s="330"/>
      <c r="O95" s="330"/>
      <c r="P95" s="232"/>
    </row>
    <row r="96" spans="1:25" x14ac:dyDescent="0.35">
      <c r="A96" s="232"/>
      <c r="B96" s="232"/>
      <c r="C96" s="232"/>
      <c r="D96" s="232"/>
      <c r="E96" s="232"/>
      <c r="F96" s="232"/>
      <c r="G96" s="232"/>
      <c r="H96" s="232"/>
      <c r="I96" s="232"/>
      <c r="J96" s="232"/>
      <c r="K96" s="232"/>
      <c r="L96" s="232"/>
      <c r="M96" s="232"/>
      <c r="N96" s="232"/>
      <c r="O96" s="232"/>
      <c r="P96" s="232"/>
    </row>
    <row r="97" spans="1:23" x14ac:dyDescent="0.35">
      <c r="A97" s="232"/>
      <c r="B97" s="232"/>
      <c r="C97" s="323" t="s">
        <v>570</v>
      </c>
      <c r="D97" s="323"/>
      <c r="E97" s="323"/>
      <c r="F97" s="323"/>
      <c r="G97" s="323"/>
      <c r="H97" s="323"/>
      <c r="I97" s="323"/>
      <c r="J97" s="323"/>
      <c r="K97" s="323"/>
      <c r="L97" s="323"/>
      <c r="M97" s="323"/>
      <c r="N97" s="323"/>
      <c r="O97" s="323"/>
      <c r="P97" s="232"/>
    </row>
    <row r="98" spans="1:23" x14ac:dyDescent="0.35">
      <c r="A98" s="232"/>
      <c r="B98" s="232"/>
      <c r="C98" s="323"/>
      <c r="D98" s="323"/>
      <c r="E98" s="323"/>
      <c r="F98" s="323"/>
      <c r="G98" s="323"/>
      <c r="H98" s="323"/>
      <c r="I98" s="323"/>
      <c r="J98" s="323"/>
      <c r="K98" s="323"/>
      <c r="L98" s="323"/>
      <c r="M98" s="323"/>
      <c r="N98" s="323"/>
      <c r="O98" s="323"/>
      <c r="P98" s="232"/>
      <c r="T98" s="48"/>
      <c r="U98" s="48"/>
      <c r="V98" s="48"/>
      <c r="W98" s="48"/>
    </row>
    <row r="99" spans="1:23" ht="15.5" x14ac:dyDescent="0.35">
      <c r="A99" s="232"/>
      <c r="B99" s="242" t="s">
        <v>393</v>
      </c>
      <c r="C99" s="232"/>
      <c r="D99" s="232"/>
      <c r="E99" s="232"/>
      <c r="F99" s="232"/>
      <c r="G99" s="232"/>
      <c r="H99" s="232"/>
      <c r="I99" s="232"/>
      <c r="J99" s="232"/>
      <c r="K99" s="232"/>
      <c r="L99" s="232"/>
      <c r="M99" s="232"/>
      <c r="N99" s="232"/>
      <c r="O99" s="232"/>
      <c r="P99" s="232"/>
    </row>
    <row r="100" spans="1:23" ht="15" thickBot="1" x14ac:dyDescent="0.4">
      <c r="A100" s="232"/>
      <c r="B100" s="232"/>
      <c r="C100" s="232"/>
      <c r="D100" s="232"/>
      <c r="E100" s="232"/>
      <c r="F100" s="232"/>
      <c r="G100" s="232"/>
      <c r="H100" s="232"/>
      <c r="I100" s="232"/>
      <c r="J100" s="232"/>
      <c r="K100" s="232"/>
      <c r="L100" s="232"/>
      <c r="M100" s="232"/>
      <c r="N100" s="232"/>
      <c r="O100" s="232"/>
      <c r="P100" s="232"/>
    </row>
    <row r="101" spans="1:23" ht="15" thickBot="1" x14ac:dyDescent="0.4">
      <c r="A101" s="232"/>
      <c r="B101" s="232" t="s">
        <v>385</v>
      </c>
      <c r="C101" s="232"/>
      <c r="D101" s="232"/>
      <c r="E101" s="324" t="e">
        <f>'Resultados 0-1-2'!E10</f>
        <v>#DIV/0!</v>
      </c>
      <c r="F101" s="325"/>
      <c r="G101" s="325"/>
      <c r="H101" s="325"/>
      <c r="I101" s="325"/>
      <c r="J101" s="325"/>
      <c r="K101" s="325"/>
      <c r="L101" s="325"/>
      <c r="M101" s="325"/>
      <c r="N101" s="325"/>
      <c r="O101" s="326"/>
      <c r="P101" s="232"/>
    </row>
    <row r="102" spans="1:23" x14ac:dyDescent="0.35">
      <c r="A102" s="232"/>
      <c r="B102" s="232"/>
      <c r="C102" s="232"/>
      <c r="D102" s="232"/>
      <c r="E102" s="232"/>
      <c r="F102" s="232"/>
      <c r="G102" s="232"/>
      <c r="H102" s="232"/>
      <c r="I102" s="232"/>
      <c r="J102" s="232"/>
      <c r="K102" s="232"/>
      <c r="L102" s="232"/>
      <c r="M102" s="232"/>
      <c r="N102" s="232"/>
      <c r="O102" s="232"/>
      <c r="P102" s="232"/>
    </row>
    <row r="103" spans="1:23" x14ac:dyDescent="0.35">
      <c r="A103" s="232"/>
      <c r="B103" s="243" t="s">
        <v>571</v>
      </c>
      <c r="C103" s="232"/>
      <c r="D103" s="232"/>
      <c r="E103" s="232"/>
      <c r="F103" s="232"/>
      <c r="G103" s="232"/>
      <c r="H103" s="232"/>
      <c r="I103" s="232"/>
      <c r="J103" s="232"/>
      <c r="K103" s="232"/>
      <c r="L103" s="232"/>
      <c r="M103" s="232"/>
      <c r="N103" s="232"/>
      <c r="O103" s="232"/>
      <c r="P103" s="232"/>
    </row>
    <row r="104" spans="1:23" ht="15" thickBot="1" x14ac:dyDescent="0.4">
      <c r="A104" s="232"/>
      <c r="B104" s="232"/>
      <c r="C104" s="232"/>
      <c r="D104" s="232"/>
      <c r="E104" s="232"/>
      <c r="F104" s="232"/>
      <c r="G104" s="232"/>
      <c r="H104" s="232"/>
      <c r="I104" s="232"/>
      <c r="J104" s="232"/>
      <c r="K104" s="232"/>
      <c r="L104" s="232"/>
      <c r="M104" s="232"/>
      <c r="N104" s="232"/>
      <c r="O104" s="232"/>
      <c r="P104" s="232"/>
    </row>
    <row r="105" spans="1:23" ht="15" thickBot="1" x14ac:dyDescent="0.4">
      <c r="A105" s="232"/>
      <c r="B105" s="232" t="s">
        <v>385</v>
      </c>
      <c r="C105" s="232"/>
      <c r="D105" s="232"/>
      <c r="E105" s="324">
        <f>'Resultados 0-1-2'!E11</f>
        <v>45</v>
      </c>
      <c r="F105" s="325"/>
      <c r="G105" s="325"/>
      <c r="H105" s="325"/>
      <c r="I105" s="325"/>
      <c r="J105" s="325"/>
      <c r="K105" s="325"/>
      <c r="L105" s="325"/>
      <c r="M105" s="325"/>
      <c r="N105" s="325"/>
      <c r="O105" s="326"/>
      <c r="P105" s="232"/>
    </row>
    <row r="106" spans="1:23" ht="15" thickBot="1" x14ac:dyDescent="0.4">
      <c r="A106" s="232"/>
      <c r="B106" s="232"/>
      <c r="C106" s="232"/>
      <c r="D106" s="232"/>
      <c r="E106" s="232"/>
      <c r="F106" s="232"/>
      <c r="G106" s="232"/>
      <c r="H106" s="232"/>
      <c r="I106" s="232"/>
      <c r="J106" s="232"/>
      <c r="K106" s="232"/>
      <c r="L106" s="232"/>
      <c r="M106" s="232"/>
      <c r="N106" s="232"/>
      <c r="O106" s="232"/>
      <c r="P106" s="232"/>
    </row>
    <row r="107" spans="1:23" ht="15" thickBot="1" x14ac:dyDescent="0.4">
      <c r="A107" s="232"/>
      <c r="B107" s="232" t="s">
        <v>572</v>
      </c>
      <c r="C107" s="232"/>
      <c r="D107" s="232"/>
      <c r="E107" s="232"/>
      <c r="F107" s="232"/>
      <c r="G107" s="232"/>
      <c r="H107" s="232" t="e">
        <f>'Instalaciones 0-1-2'!E62</f>
        <v>#DIV/0!</v>
      </c>
      <c r="J107" s="232" t="s">
        <v>573</v>
      </c>
      <c r="K107" s="232"/>
      <c r="L107" s="232"/>
      <c r="M107" s="232"/>
      <c r="N107" s="232"/>
      <c r="O107" s="202">
        <f>'Instalaciones 0-1-2'!G69</f>
        <v>0</v>
      </c>
      <c r="P107" s="232"/>
      <c r="Q107" s="48"/>
      <c r="R107" s="48"/>
      <c r="S107" s="48"/>
      <c r="T107" s="48"/>
    </row>
    <row r="108" spans="1:23" ht="15" thickBot="1" x14ac:dyDescent="0.4">
      <c r="A108" s="232"/>
      <c r="B108" s="232"/>
      <c r="C108" s="232"/>
      <c r="D108" s="232"/>
      <c r="E108" s="232"/>
      <c r="F108" s="232"/>
      <c r="G108" s="232"/>
      <c r="H108" s="232"/>
      <c r="I108" s="232"/>
      <c r="J108" s="232"/>
      <c r="K108" s="232"/>
      <c r="L108" s="232"/>
      <c r="M108" s="232"/>
      <c r="N108" s="232"/>
      <c r="O108" s="232"/>
      <c r="P108" s="232"/>
    </row>
    <row r="109" spans="1:23" ht="15" thickBot="1" x14ac:dyDescent="0.4">
      <c r="A109" s="232"/>
      <c r="B109" s="232"/>
      <c r="C109" s="232" t="s">
        <v>574</v>
      </c>
      <c r="D109" s="232"/>
      <c r="E109" s="232"/>
      <c r="F109" s="291" t="str">
        <f>'Instalaciones 0-1-2'!C67</f>
        <v>correcta</v>
      </c>
      <c r="G109" s="291"/>
      <c r="H109" s="232"/>
      <c r="I109" s="232"/>
      <c r="J109" s="232"/>
      <c r="K109" s="232"/>
      <c r="L109" s="232"/>
      <c r="M109" s="232"/>
      <c r="N109" s="232"/>
      <c r="O109" s="202">
        <f>'Instalaciones 0-1-2'!C66</f>
        <v>0</v>
      </c>
      <c r="P109" s="232"/>
      <c r="Q109" s="193" t="s">
        <v>575</v>
      </c>
      <c r="R109" s="193"/>
      <c r="S109" s="193"/>
      <c r="T109" s="193"/>
      <c r="U109" s="193"/>
      <c r="V109" s="193"/>
      <c r="W109" s="193"/>
    </row>
    <row r="110" spans="1:23" x14ac:dyDescent="0.35">
      <c r="A110" s="232"/>
      <c r="B110" s="232"/>
      <c r="C110" s="232"/>
      <c r="D110" s="232"/>
      <c r="E110" s="232"/>
      <c r="F110" s="232"/>
      <c r="G110" s="232"/>
      <c r="H110" s="232"/>
      <c r="I110" s="232"/>
      <c r="J110" s="232"/>
      <c r="K110" s="232"/>
      <c r="L110" s="232"/>
      <c r="M110" s="232"/>
      <c r="N110" s="232"/>
      <c r="O110" s="232"/>
      <c r="P110" s="232"/>
    </row>
    <row r="111" spans="1:23" ht="14.5" customHeight="1" x14ac:dyDescent="0.35">
      <c r="A111" s="232"/>
      <c r="B111" s="232"/>
      <c r="C111" s="275"/>
      <c r="D111" s="274"/>
      <c r="E111" s="274"/>
      <c r="F111" s="274"/>
      <c r="G111" s="274"/>
      <c r="H111" s="274"/>
      <c r="I111" s="274"/>
      <c r="J111" s="274"/>
      <c r="K111" s="274"/>
      <c r="L111" s="274"/>
      <c r="M111" s="274"/>
      <c r="N111" s="274"/>
      <c r="O111" s="274"/>
      <c r="P111" s="232"/>
    </row>
    <row r="112" spans="1:23" ht="14.5" customHeight="1" x14ac:dyDescent="0.35">
      <c r="A112" s="232"/>
      <c r="B112" s="232"/>
      <c r="C112" s="330" t="s">
        <v>576</v>
      </c>
      <c r="D112" s="330"/>
      <c r="E112" s="330"/>
      <c r="F112" s="330"/>
      <c r="G112" s="330"/>
      <c r="H112" s="330"/>
      <c r="I112" s="330"/>
      <c r="J112" s="330"/>
      <c r="K112" s="330"/>
      <c r="L112" s="330"/>
      <c r="M112" s="330"/>
      <c r="N112" s="330"/>
      <c r="O112" s="330"/>
      <c r="P112" s="232"/>
    </row>
    <row r="113" spans="1:23" x14ac:dyDescent="0.35">
      <c r="A113" s="232"/>
      <c r="B113" s="232"/>
      <c r="C113" s="330"/>
      <c r="D113" s="330"/>
      <c r="E113" s="330"/>
      <c r="F113" s="330"/>
      <c r="G113" s="330"/>
      <c r="H113" s="330"/>
      <c r="I113" s="330"/>
      <c r="J113" s="330"/>
      <c r="K113" s="330"/>
      <c r="L113" s="330"/>
      <c r="M113" s="330"/>
      <c r="N113" s="330"/>
      <c r="O113" s="330"/>
      <c r="P113" s="232"/>
    </row>
    <row r="114" spans="1:23" x14ac:dyDescent="0.35">
      <c r="A114" s="232"/>
      <c r="B114" s="232"/>
      <c r="C114" s="330"/>
      <c r="D114" s="330"/>
      <c r="E114" s="330"/>
      <c r="F114" s="330"/>
      <c r="G114" s="330"/>
      <c r="H114" s="330"/>
      <c r="I114" s="330"/>
      <c r="J114" s="330"/>
      <c r="K114" s="330"/>
      <c r="L114" s="330"/>
      <c r="M114" s="330"/>
      <c r="N114" s="330"/>
      <c r="O114" s="330"/>
      <c r="P114" s="232"/>
    </row>
    <row r="115" spans="1:23" x14ac:dyDescent="0.35">
      <c r="A115" s="232"/>
      <c r="B115" s="232"/>
      <c r="C115" s="232"/>
      <c r="D115" s="232"/>
      <c r="E115" s="232"/>
      <c r="F115" s="232"/>
      <c r="G115" s="232"/>
      <c r="H115" s="232"/>
      <c r="I115" s="232"/>
      <c r="J115" s="232"/>
      <c r="K115" s="232"/>
      <c r="L115" s="232"/>
      <c r="M115" s="232"/>
      <c r="N115" s="232"/>
      <c r="O115" s="232"/>
      <c r="P115" s="232"/>
    </row>
    <row r="116" spans="1:23" ht="15" customHeight="1" x14ac:dyDescent="0.35">
      <c r="A116" s="232"/>
      <c r="B116" s="232"/>
      <c r="C116" s="323" t="s">
        <v>577</v>
      </c>
      <c r="D116" s="323"/>
      <c r="E116" s="323"/>
      <c r="F116" s="323"/>
      <c r="G116" s="323"/>
      <c r="H116" s="323"/>
      <c r="I116" s="323"/>
      <c r="J116" s="323"/>
      <c r="K116" s="323"/>
      <c r="L116" s="323"/>
      <c r="M116" s="323"/>
      <c r="N116" s="323"/>
      <c r="O116" s="323"/>
      <c r="P116" s="232"/>
    </row>
    <row r="117" spans="1:23" x14ac:dyDescent="0.35">
      <c r="A117" s="232"/>
      <c r="B117" s="232"/>
      <c r="C117" s="323"/>
      <c r="D117" s="323"/>
      <c r="E117" s="323"/>
      <c r="F117" s="323"/>
      <c r="G117" s="323"/>
      <c r="H117" s="323"/>
      <c r="I117" s="323"/>
      <c r="J117" s="323"/>
      <c r="K117" s="323"/>
      <c r="L117" s="323"/>
      <c r="M117" s="323"/>
      <c r="N117" s="323"/>
      <c r="O117" s="323"/>
      <c r="P117" s="232"/>
    </row>
    <row r="118" spans="1:23" x14ac:dyDescent="0.35">
      <c r="A118" s="232"/>
      <c r="B118" s="232"/>
      <c r="C118" s="323"/>
      <c r="D118" s="323"/>
      <c r="E118" s="323"/>
      <c r="F118" s="323"/>
      <c r="G118" s="323"/>
      <c r="H118" s="323"/>
      <c r="I118" s="323"/>
      <c r="J118" s="323"/>
      <c r="K118" s="323"/>
      <c r="L118" s="323"/>
      <c r="M118" s="323"/>
      <c r="N118" s="323"/>
      <c r="O118" s="323"/>
      <c r="P118" s="232"/>
    </row>
    <row r="119" spans="1:23" x14ac:dyDescent="0.35">
      <c r="A119" s="232"/>
      <c r="B119" s="232"/>
      <c r="C119" s="323"/>
      <c r="D119" s="323"/>
      <c r="E119" s="323"/>
      <c r="F119" s="323"/>
      <c r="G119" s="323"/>
      <c r="H119" s="323"/>
      <c r="I119" s="323"/>
      <c r="J119" s="323"/>
      <c r="K119" s="323"/>
      <c r="L119" s="323"/>
      <c r="M119" s="323"/>
      <c r="N119" s="323"/>
      <c r="O119" s="323"/>
      <c r="P119" s="232"/>
    </row>
    <row r="120" spans="1:23" x14ac:dyDescent="0.35">
      <c r="A120" s="232"/>
      <c r="B120" s="232"/>
      <c r="C120" s="323"/>
      <c r="D120" s="323"/>
      <c r="E120" s="323"/>
      <c r="F120" s="323"/>
      <c r="G120" s="323"/>
      <c r="H120" s="323"/>
      <c r="I120" s="323"/>
      <c r="J120" s="323"/>
      <c r="K120" s="323"/>
      <c r="L120" s="323"/>
      <c r="M120" s="323"/>
      <c r="N120" s="323"/>
      <c r="O120" s="323"/>
      <c r="P120" s="232"/>
    </row>
    <row r="121" spans="1:23" ht="15" thickBot="1" x14ac:dyDescent="0.4">
      <c r="A121" s="232"/>
      <c r="B121" s="232"/>
      <c r="C121" s="253"/>
      <c r="D121" s="253"/>
      <c r="E121" s="253"/>
      <c r="F121" s="253"/>
      <c r="G121" s="253"/>
      <c r="H121" s="253"/>
      <c r="I121" s="253"/>
      <c r="J121" s="253"/>
      <c r="K121" s="253"/>
      <c r="L121" s="253"/>
      <c r="M121" s="253"/>
      <c r="N121" s="253"/>
      <c r="O121" s="253"/>
      <c r="P121" s="232"/>
    </row>
    <row r="122" spans="1:23" ht="15" thickBot="1" x14ac:dyDescent="0.4">
      <c r="A122" s="232"/>
      <c r="B122" s="232" t="s">
        <v>399</v>
      </c>
      <c r="C122" s="232"/>
      <c r="D122" s="232"/>
      <c r="E122" s="232"/>
      <c r="F122" s="327" t="s">
        <v>578</v>
      </c>
      <c r="G122" s="327"/>
      <c r="H122" s="327"/>
      <c r="I122" s="327"/>
      <c r="J122" s="327"/>
      <c r="K122" s="327"/>
      <c r="L122" s="327"/>
      <c r="M122" s="327"/>
      <c r="N122" s="328"/>
      <c r="O122" s="202">
        <f>'Instalaciones 0-1-2'!C171</f>
        <v>100</v>
      </c>
      <c r="P122" s="232"/>
      <c r="Q122" s="263" t="s">
        <v>579</v>
      </c>
      <c r="R122" s="193"/>
      <c r="S122" s="193"/>
      <c r="T122" s="193"/>
      <c r="U122" s="193"/>
      <c r="V122" s="48"/>
    </row>
    <row r="123" spans="1:23" x14ac:dyDescent="0.35">
      <c r="A123" s="232"/>
      <c r="B123" s="232"/>
      <c r="C123" s="232"/>
      <c r="D123" s="232"/>
      <c r="E123" s="232"/>
      <c r="F123" s="232"/>
      <c r="G123" s="232"/>
      <c r="H123" s="232"/>
      <c r="I123" s="232"/>
      <c r="J123" s="232"/>
      <c r="K123" s="232"/>
      <c r="L123" s="232"/>
      <c r="M123" s="232"/>
      <c r="N123" s="232"/>
      <c r="O123" s="232"/>
      <c r="P123" s="232"/>
      <c r="Q123" s="40" t="s">
        <v>578</v>
      </c>
    </row>
    <row r="124" spans="1:23" x14ac:dyDescent="0.35">
      <c r="A124" s="232"/>
      <c r="B124" s="232"/>
      <c r="C124" s="244" t="s">
        <v>580</v>
      </c>
      <c r="D124" s="232"/>
      <c r="E124" s="232"/>
      <c r="F124" s="232"/>
      <c r="G124" s="232"/>
      <c r="H124" s="232"/>
      <c r="I124" s="232"/>
      <c r="J124" s="232"/>
      <c r="K124" s="232"/>
      <c r="L124" s="232"/>
      <c r="M124" s="232"/>
      <c r="N124" s="232"/>
      <c r="O124" s="232"/>
      <c r="P124" s="232"/>
      <c r="Q124" s="40" t="s">
        <v>581</v>
      </c>
    </row>
    <row r="125" spans="1:23" x14ac:dyDescent="0.35">
      <c r="A125" s="232"/>
      <c r="B125" s="232"/>
      <c r="C125" s="232"/>
      <c r="D125" s="232"/>
      <c r="E125" s="232"/>
      <c r="F125" s="232"/>
      <c r="G125" s="232"/>
      <c r="H125" s="232"/>
      <c r="I125" s="232"/>
      <c r="J125" s="232"/>
      <c r="K125" s="232"/>
      <c r="L125" s="232"/>
      <c r="M125" s="232"/>
      <c r="N125" s="232"/>
      <c r="O125" s="232"/>
      <c r="P125" s="232"/>
      <c r="Q125" s="40" t="s">
        <v>582</v>
      </c>
    </row>
    <row r="126" spans="1:23" x14ac:dyDescent="0.35">
      <c r="A126" s="232"/>
      <c r="B126" s="232"/>
      <c r="C126" s="248" t="s">
        <v>583</v>
      </c>
      <c r="D126" s="232"/>
      <c r="E126" s="232"/>
      <c r="F126" s="232"/>
      <c r="G126" s="232"/>
      <c r="H126" s="232"/>
      <c r="I126" s="232"/>
      <c r="J126" s="232"/>
      <c r="K126" s="232"/>
      <c r="L126" s="232"/>
      <c r="M126" s="232"/>
      <c r="N126" s="232"/>
      <c r="O126" s="232"/>
      <c r="P126" s="232"/>
    </row>
    <row r="127" spans="1:23" ht="15" thickBot="1" x14ac:dyDescent="0.4">
      <c r="A127" s="232"/>
      <c r="B127" s="232"/>
      <c r="C127" s="232"/>
      <c r="D127" s="232"/>
      <c r="E127" s="232"/>
      <c r="F127" s="232"/>
      <c r="G127" s="232"/>
      <c r="H127" s="232"/>
      <c r="I127" s="232"/>
      <c r="J127" s="232"/>
      <c r="K127" s="232"/>
      <c r="L127" s="232"/>
      <c r="M127" s="232"/>
      <c r="N127" s="232"/>
      <c r="O127" s="232"/>
      <c r="P127" s="232"/>
    </row>
    <row r="128" spans="1:23" ht="15" thickBot="1" x14ac:dyDescent="0.4">
      <c r="A128" s="232"/>
      <c r="B128" s="232" t="s">
        <v>403</v>
      </c>
      <c r="C128" s="232"/>
      <c r="D128" s="232"/>
      <c r="E128" s="232"/>
      <c r="F128" s="232"/>
      <c r="G128" s="232"/>
      <c r="I128" s="232"/>
      <c r="J128" s="232"/>
      <c r="K128" s="232"/>
      <c r="L128" s="232"/>
      <c r="M128" s="295" t="str">
        <f>'Instalaciones 0-1-2'!C177</f>
        <v>Cantidad inacceptable de polvo</v>
      </c>
      <c r="N128" s="232"/>
      <c r="O128" s="202">
        <f>'Instalaciones 0-1-2'!G179</f>
        <v>0</v>
      </c>
      <c r="P128" s="232"/>
      <c r="Q128" s="193" t="s">
        <v>584</v>
      </c>
      <c r="R128" s="193"/>
      <c r="S128" s="193"/>
      <c r="T128" s="193"/>
      <c r="U128" s="193"/>
      <c r="V128" s="193"/>
      <c r="W128" s="193"/>
    </row>
    <row r="129" spans="1:16" x14ac:dyDescent="0.35">
      <c r="A129" s="232"/>
      <c r="B129" s="232"/>
      <c r="C129" s="232"/>
      <c r="D129" s="232"/>
      <c r="E129" s="232"/>
      <c r="F129" s="232"/>
      <c r="G129" s="232"/>
      <c r="H129" s="232"/>
      <c r="I129" s="232"/>
      <c r="J129" s="232"/>
      <c r="K129" s="232"/>
      <c r="L129" s="232"/>
      <c r="M129" s="232"/>
      <c r="N129" s="232"/>
      <c r="O129" s="232"/>
      <c r="P129" s="232"/>
    </row>
    <row r="130" spans="1:16" x14ac:dyDescent="0.35">
      <c r="A130" s="232"/>
      <c r="B130" s="232"/>
      <c r="C130" s="244" t="s">
        <v>585</v>
      </c>
      <c r="D130" s="232"/>
      <c r="E130" s="232"/>
      <c r="F130" s="232"/>
      <c r="G130" s="232"/>
      <c r="H130" s="232"/>
      <c r="I130" s="232"/>
      <c r="J130" s="232"/>
      <c r="K130" s="232"/>
      <c r="L130" s="232"/>
      <c r="M130" s="232"/>
      <c r="N130" s="232"/>
      <c r="O130" s="232"/>
      <c r="P130" s="232"/>
    </row>
    <row r="131" spans="1:16" x14ac:dyDescent="0.35">
      <c r="A131" s="232"/>
      <c r="B131" s="232"/>
      <c r="C131" s="232"/>
      <c r="D131" s="232"/>
      <c r="E131" s="232"/>
      <c r="F131" s="232"/>
      <c r="G131" s="232"/>
      <c r="H131" s="232"/>
      <c r="I131" s="232"/>
      <c r="J131" s="232"/>
      <c r="K131" s="232"/>
      <c r="L131" s="232"/>
      <c r="M131" s="232"/>
      <c r="N131" s="232"/>
      <c r="O131" s="232"/>
      <c r="P131" s="232"/>
    </row>
    <row r="132" spans="1:16" x14ac:dyDescent="0.35">
      <c r="A132" s="232"/>
      <c r="B132" s="232"/>
      <c r="C132" s="248" t="s">
        <v>586</v>
      </c>
      <c r="D132" s="232"/>
      <c r="E132" s="232"/>
      <c r="F132" s="232"/>
      <c r="G132" s="232"/>
      <c r="H132" s="232"/>
      <c r="I132" s="232"/>
      <c r="J132" s="232"/>
      <c r="K132" s="232"/>
      <c r="L132" s="232"/>
      <c r="M132" s="232"/>
      <c r="N132" s="232"/>
      <c r="O132" s="232"/>
      <c r="P132" s="232"/>
    </row>
    <row r="133" spans="1:16" x14ac:dyDescent="0.35">
      <c r="A133" s="232"/>
      <c r="B133" s="232"/>
      <c r="C133" s="232"/>
      <c r="D133" s="232"/>
      <c r="E133" s="232"/>
      <c r="F133" s="232"/>
      <c r="G133" s="232"/>
      <c r="H133" s="232"/>
      <c r="I133" s="232"/>
      <c r="J133" s="232"/>
      <c r="K133" s="232"/>
      <c r="L133" s="232"/>
      <c r="M133" s="232"/>
      <c r="N133" s="232"/>
      <c r="O133" s="232"/>
      <c r="P133" s="232"/>
    </row>
    <row r="134" spans="1:16" x14ac:dyDescent="0.35">
      <c r="A134" s="232"/>
      <c r="B134" s="232"/>
      <c r="C134" s="232"/>
      <c r="D134" s="232"/>
      <c r="E134" s="232"/>
      <c r="F134" s="232"/>
      <c r="G134" s="232"/>
      <c r="H134" s="232"/>
      <c r="I134" s="232"/>
      <c r="J134" s="232"/>
      <c r="K134" s="232"/>
      <c r="L134" s="232"/>
      <c r="M134" s="232"/>
      <c r="N134" s="232"/>
      <c r="O134" s="232"/>
      <c r="P134" s="232"/>
    </row>
    <row r="135" spans="1:16" x14ac:dyDescent="0.35">
      <c r="A135" s="232"/>
      <c r="B135" s="232"/>
      <c r="C135" s="232"/>
      <c r="D135" s="232"/>
      <c r="E135" s="232"/>
      <c r="F135" s="232"/>
      <c r="G135" s="232"/>
      <c r="H135" s="232"/>
      <c r="I135" s="232"/>
      <c r="J135" s="232"/>
      <c r="K135" s="232"/>
      <c r="L135" s="232"/>
      <c r="M135" s="232"/>
      <c r="N135" s="232"/>
      <c r="O135" s="232"/>
      <c r="P135" s="232"/>
    </row>
    <row r="136" spans="1:16" x14ac:dyDescent="0.35">
      <c r="A136" s="232"/>
      <c r="B136" s="232"/>
      <c r="C136" s="232"/>
      <c r="D136" s="232"/>
      <c r="E136" s="232"/>
      <c r="F136" s="232"/>
      <c r="G136" s="232"/>
      <c r="H136" s="232"/>
      <c r="I136" s="232"/>
      <c r="J136" s="232"/>
      <c r="K136" s="232"/>
      <c r="L136" s="232"/>
      <c r="M136" s="232"/>
      <c r="N136" s="232"/>
      <c r="O136" s="232"/>
      <c r="P136" s="232"/>
    </row>
    <row r="137" spans="1:16" x14ac:dyDescent="0.35">
      <c r="A137" s="232"/>
      <c r="B137" s="243" t="s">
        <v>404</v>
      </c>
      <c r="C137" s="232"/>
      <c r="D137" s="232"/>
      <c r="E137" s="232"/>
      <c r="F137" s="232"/>
      <c r="G137" s="232"/>
      <c r="H137" s="232"/>
      <c r="I137" s="232"/>
      <c r="J137" s="232"/>
      <c r="K137" s="232"/>
      <c r="L137" s="232"/>
      <c r="M137" s="232"/>
      <c r="N137" s="232"/>
      <c r="O137" s="232"/>
      <c r="P137" s="232"/>
    </row>
    <row r="138" spans="1:16" ht="15" thickBot="1" x14ac:dyDescent="0.4">
      <c r="A138" s="232"/>
      <c r="B138" s="232"/>
      <c r="C138" s="232"/>
      <c r="D138" s="232"/>
      <c r="E138" s="232"/>
      <c r="F138" s="232"/>
      <c r="G138" s="232"/>
      <c r="H138" s="232"/>
      <c r="I138" s="232"/>
      <c r="J138" s="232"/>
      <c r="K138" s="232"/>
      <c r="L138" s="232"/>
      <c r="M138" s="232"/>
      <c r="N138" s="232"/>
      <c r="O138" s="232"/>
      <c r="P138" s="232"/>
    </row>
    <row r="139" spans="1:16" ht="15" thickBot="1" x14ac:dyDescent="0.4">
      <c r="A139" s="232"/>
      <c r="B139" s="232" t="s">
        <v>385</v>
      </c>
      <c r="C139" s="232"/>
      <c r="D139" s="232"/>
      <c r="E139" s="324">
        <f>'Resultados 0-1-2'!E16</f>
        <v>0</v>
      </c>
      <c r="F139" s="325"/>
      <c r="G139" s="325"/>
      <c r="H139" s="325"/>
      <c r="I139" s="325"/>
      <c r="J139" s="325"/>
      <c r="K139" s="325"/>
      <c r="L139" s="325"/>
      <c r="M139" s="325"/>
      <c r="N139" s="325"/>
      <c r="O139" s="326"/>
      <c r="P139" s="232"/>
    </row>
    <row r="140" spans="1:16" ht="15" thickBot="1" x14ac:dyDescent="0.4">
      <c r="A140" s="232"/>
      <c r="B140" s="232"/>
      <c r="C140" s="232"/>
      <c r="D140" s="232"/>
      <c r="E140" s="232"/>
      <c r="F140" s="232"/>
      <c r="G140" s="232"/>
      <c r="H140" s="232"/>
      <c r="I140" s="232"/>
      <c r="J140" s="232"/>
      <c r="K140" s="232"/>
      <c r="L140" s="232"/>
      <c r="M140" s="232"/>
      <c r="N140" s="232"/>
      <c r="O140" s="232"/>
      <c r="P140" s="232"/>
    </row>
    <row r="141" spans="1:16" ht="15" thickBot="1" x14ac:dyDescent="0.4">
      <c r="A141" s="232"/>
      <c r="B141" s="232" t="s">
        <v>587</v>
      </c>
      <c r="C141" s="232"/>
      <c r="D141" s="232"/>
      <c r="E141" s="232"/>
      <c r="F141" s="232"/>
      <c r="G141" s="232"/>
      <c r="H141" s="232">
        <f>Comportamiento!I36</f>
        <v>0</v>
      </c>
      <c r="I141" s="232"/>
      <c r="J141" s="232" t="s">
        <v>588</v>
      </c>
      <c r="K141" s="232"/>
      <c r="L141" s="232"/>
      <c r="M141" s="232"/>
      <c r="N141" s="232"/>
      <c r="O141" s="202">
        <f>Comportamiento!C39</f>
        <v>0</v>
      </c>
      <c r="P141" s="232"/>
    </row>
    <row r="142" spans="1:16" x14ac:dyDescent="0.35">
      <c r="A142" s="232"/>
      <c r="B142" s="232"/>
      <c r="C142" s="232"/>
      <c r="D142" s="232"/>
      <c r="E142" s="232"/>
      <c r="F142" s="232"/>
      <c r="G142" s="232"/>
      <c r="H142" s="232">
        <f>Comportamiento!I37</f>
        <v>0</v>
      </c>
      <c r="I142" s="232"/>
      <c r="J142" s="232" t="s">
        <v>589</v>
      </c>
      <c r="K142" s="232"/>
      <c r="L142" s="232"/>
      <c r="M142" s="232"/>
      <c r="N142" s="232"/>
      <c r="O142" s="232"/>
      <c r="P142" s="232"/>
    </row>
    <row r="143" spans="1:16" x14ac:dyDescent="0.35">
      <c r="A143" s="232"/>
      <c r="B143" s="232"/>
      <c r="C143" s="232"/>
      <c r="D143" s="232"/>
      <c r="E143" s="232"/>
      <c r="F143" s="232"/>
      <c r="G143" s="232"/>
      <c r="H143" s="232"/>
      <c r="I143" s="232"/>
      <c r="J143" s="232"/>
      <c r="K143" s="232"/>
      <c r="L143" s="232"/>
      <c r="M143" s="232"/>
      <c r="N143" s="232"/>
      <c r="O143" s="245"/>
      <c r="P143" s="232"/>
    </row>
    <row r="144" spans="1:16" x14ac:dyDescent="0.35">
      <c r="A144" s="232"/>
      <c r="B144" s="249" t="s">
        <v>590</v>
      </c>
      <c r="C144" s="232"/>
      <c r="D144" s="232"/>
      <c r="E144" s="232"/>
      <c r="F144" s="232"/>
      <c r="G144" s="232"/>
      <c r="H144" s="232"/>
      <c r="I144" s="232"/>
      <c r="J144" s="232"/>
      <c r="K144" s="232"/>
      <c r="L144" s="232"/>
      <c r="M144" s="232"/>
      <c r="N144" s="232"/>
      <c r="O144" s="232"/>
      <c r="P144" s="232"/>
    </row>
    <row r="145" spans="1:22" x14ac:dyDescent="0.35">
      <c r="A145" s="232"/>
      <c r="B145" s="232"/>
      <c r="C145" s="232"/>
      <c r="D145" s="232"/>
      <c r="E145" s="232"/>
      <c r="F145" s="232"/>
      <c r="G145" s="232"/>
      <c r="H145" s="232"/>
      <c r="I145" s="232"/>
      <c r="J145" s="232"/>
      <c r="K145" s="232"/>
      <c r="L145" s="232"/>
      <c r="M145" s="232"/>
      <c r="N145" s="232"/>
      <c r="O145" s="232"/>
      <c r="P145" s="232"/>
    </row>
    <row r="146" spans="1:22" ht="15" customHeight="1" x14ac:dyDescent="0.35">
      <c r="A146" s="232"/>
      <c r="B146" s="250" t="s">
        <v>591</v>
      </c>
      <c r="C146" s="251"/>
      <c r="D146" s="251"/>
      <c r="E146" s="251"/>
      <c r="F146" s="251"/>
      <c r="G146" s="251"/>
      <c r="H146" s="251"/>
      <c r="I146" s="251"/>
      <c r="J146" s="251"/>
      <c r="K146" s="232"/>
      <c r="L146" s="232"/>
      <c r="M146" s="232"/>
      <c r="N146" s="232"/>
      <c r="O146" s="232"/>
      <c r="P146" s="232"/>
    </row>
    <row r="147" spans="1:22" ht="15" customHeight="1" x14ac:dyDescent="0.35">
      <c r="A147" s="232"/>
      <c r="B147" s="232"/>
      <c r="C147" s="250"/>
      <c r="D147" s="250"/>
      <c r="E147" s="250"/>
      <c r="F147" s="250"/>
      <c r="G147" s="250"/>
      <c r="H147" s="250"/>
      <c r="I147" s="250"/>
      <c r="J147" s="250"/>
      <c r="K147" s="232"/>
      <c r="L147" s="232"/>
      <c r="M147" s="232"/>
      <c r="N147" s="232"/>
      <c r="O147" s="232"/>
      <c r="P147" s="232"/>
    </row>
    <row r="148" spans="1:22" x14ac:dyDescent="0.35">
      <c r="A148" s="232"/>
      <c r="B148" s="232"/>
      <c r="C148" s="232"/>
      <c r="D148" s="232"/>
      <c r="E148" s="232"/>
      <c r="F148" s="232"/>
      <c r="G148" s="232"/>
      <c r="H148" s="232"/>
      <c r="I148" s="232"/>
      <c r="J148" s="232"/>
      <c r="K148" s="232"/>
      <c r="L148" s="232"/>
      <c r="M148" s="232"/>
      <c r="N148" s="232"/>
      <c r="O148" s="232"/>
      <c r="P148" s="232"/>
    </row>
    <row r="149" spans="1:22" x14ac:dyDescent="0.35">
      <c r="A149" s="232"/>
      <c r="B149" s="243" t="s">
        <v>408</v>
      </c>
      <c r="C149" s="232"/>
      <c r="D149" s="232"/>
      <c r="E149" s="232"/>
      <c r="F149" s="232"/>
      <c r="G149" s="232"/>
      <c r="H149" s="232"/>
      <c r="I149" s="232"/>
      <c r="J149" s="232"/>
      <c r="K149" s="232"/>
      <c r="L149" s="232"/>
      <c r="M149" s="232"/>
      <c r="N149" s="232"/>
      <c r="O149" s="232"/>
      <c r="P149" s="232"/>
    </row>
    <row r="150" spans="1:22" ht="15" thickBot="1" x14ac:dyDescent="0.4">
      <c r="A150" s="232"/>
      <c r="B150" s="232"/>
      <c r="C150" s="232"/>
      <c r="D150" s="232"/>
      <c r="E150" s="232"/>
      <c r="F150" s="232"/>
      <c r="G150" s="232"/>
      <c r="H150" s="232"/>
      <c r="I150" s="232"/>
      <c r="J150" s="232"/>
      <c r="K150" s="232"/>
      <c r="L150" s="232"/>
      <c r="M150" s="232"/>
      <c r="N150" s="232"/>
      <c r="O150" s="232"/>
      <c r="P150" s="232"/>
    </row>
    <row r="151" spans="1:22" ht="15" thickBot="1" x14ac:dyDescent="0.4">
      <c r="A151" s="232"/>
      <c r="B151" s="232" t="s">
        <v>385</v>
      </c>
      <c r="C151" s="232"/>
      <c r="D151" s="232"/>
      <c r="E151" s="324" t="e">
        <f>'Resultados 0-1-2'!E18</f>
        <v>#DIV/0!</v>
      </c>
      <c r="F151" s="325"/>
      <c r="G151" s="325"/>
      <c r="H151" s="325"/>
      <c r="I151" s="325"/>
      <c r="J151" s="325"/>
      <c r="K151" s="325"/>
      <c r="L151" s="325"/>
      <c r="M151" s="325"/>
      <c r="N151" s="325"/>
      <c r="O151" s="326"/>
      <c r="P151" s="232"/>
    </row>
    <row r="152" spans="1:22" ht="15" thickBot="1" x14ac:dyDescent="0.4">
      <c r="A152" s="232"/>
      <c r="B152" s="232"/>
      <c r="C152" s="232"/>
      <c r="D152" s="232"/>
      <c r="E152" s="232"/>
      <c r="F152" s="232"/>
      <c r="G152" s="232"/>
      <c r="H152" s="232"/>
      <c r="I152" s="232"/>
      <c r="J152" s="232"/>
      <c r="K152" s="232"/>
      <c r="L152" s="232"/>
      <c r="M152" s="232"/>
      <c r="N152" s="232"/>
      <c r="O152" s="232"/>
      <c r="P152" s="232"/>
      <c r="Q152" s="48"/>
      <c r="R152" s="48"/>
      <c r="S152" s="48"/>
      <c r="T152" s="48"/>
      <c r="U152" s="48"/>
      <c r="V152" s="48"/>
    </row>
    <row r="153" spans="1:22" ht="17" thickBot="1" x14ac:dyDescent="0.4">
      <c r="A153" s="232"/>
      <c r="B153" s="232" t="s">
        <v>592</v>
      </c>
      <c r="C153" s="232"/>
      <c r="D153" s="232"/>
      <c r="E153" s="232"/>
      <c r="F153" s="232"/>
      <c r="G153" s="232"/>
      <c r="H153" s="232"/>
      <c r="I153" s="232"/>
      <c r="J153" s="232" t="e">
        <f>'Instalaciones 0-1-2'!E110</f>
        <v>#DIV/0!</v>
      </c>
      <c r="K153" s="232" t="s">
        <v>593</v>
      </c>
      <c r="L153" s="232"/>
      <c r="M153" s="232"/>
      <c r="N153" s="232"/>
      <c r="O153" s="202" t="e">
        <f>'Instalaciones 0-1-2'!G114</f>
        <v>#DIV/0!</v>
      </c>
      <c r="P153" s="232"/>
      <c r="Q153" s="48"/>
      <c r="R153" s="48"/>
      <c r="S153" s="48"/>
      <c r="T153" s="48"/>
      <c r="U153" s="48"/>
      <c r="V153" s="48"/>
    </row>
    <row r="154" spans="1:22" x14ac:dyDescent="0.35">
      <c r="A154" s="232"/>
      <c r="B154" s="232" t="s">
        <v>594</v>
      </c>
      <c r="C154" s="232"/>
      <c r="D154" s="232"/>
      <c r="E154" s="232"/>
      <c r="F154" s="232"/>
      <c r="G154" s="232"/>
      <c r="H154" s="232"/>
      <c r="I154" s="232"/>
      <c r="J154" s="232"/>
      <c r="K154" s="232"/>
      <c r="L154" s="232"/>
      <c r="M154" s="232"/>
      <c r="N154" s="232"/>
      <c r="O154" s="232"/>
      <c r="P154" s="232"/>
      <c r="Q154" s="48"/>
      <c r="R154" s="48"/>
      <c r="S154" s="48"/>
      <c r="T154" s="48"/>
      <c r="U154" s="48"/>
      <c r="V154" s="48"/>
    </row>
    <row r="155" spans="1:22" x14ac:dyDescent="0.35">
      <c r="A155" s="232"/>
      <c r="B155" s="232"/>
      <c r="C155" s="232"/>
      <c r="D155" s="232"/>
      <c r="E155" s="232"/>
      <c r="F155" s="232"/>
      <c r="G155" s="232"/>
      <c r="H155" s="232"/>
      <c r="I155" s="232"/>
      <c r="J155" s="232"/>
      <c r="K155" s="232"/>
      <c r="L155" s="232"/>
      <c r="M155" s="232"/>
      <c r="N155" s="232"/>
      <c r="O155" s="232"/>
      <c r="P155" s="232"/>
      <c r="Q155" s="48"/>
      <c r="R155" s="48"/>
      <c r="S155" s="48"/>
      <c r="T155" s="48"/>
      <c r="U155" s="48"/>
      <c r="V155" s="48"/>
    </row>
    <row r="156" spans="1:22" ht="16.5" x14ac:dyDescent="0.35">
      <c r="A156" s="232"/>
      <c r="B156" s="232"/>
      <c r="C156" s="246" t="s">
        <v>595</v>
      </c>
      <c r="D156" s="232"/>
      <c r="E156" s="232"/>
      <c r="F156" s="232"/>
      <c r="G156" s="232"/>
      <c r="H156" s="232"/>
      <c r="I156" s="232"/>
      <c r="J156" s="232"/>
      <c r="K156" s="232"/>
      <c r="L156" s="232"/>
      <c r="M156" s="232"/>
      <c r="N156" s="232"/>
      <c r="O156" s="232"/>
      <c r="P156" s="232"/>
      <c r="Q156" s="48"/>
      <c r="R156" s="48"/>
      <c r="S156" s="48"/>
      <c r="T156" s="48"/>
      <c r="U156" s="48"/>
      <c r="V156" s="48"/>
    </row>
    <row r="157" spans="1:22" ht="9" customHeight="1" x14ac:dyDescent="0.35">
      <c r="A157" s="232"/>
      <c r="B157" s="232"/>
      <c r="C157" s="232"/>
      <c r="D157" s="232"/>
      <c r="E157" s="232"/>
      <c r="F157" s="232"/>
      <c r="G157" s="232"/>
      <c r="H157" s="232"/>
      <c r="I157" s="232"/>
      <c r="J157" s="232"/>
      <c r="K157" s="232"/>
      <c r="L157" s="232"/>
      <c r="M157" s="232"/>
      <c r="N157" s="232"/>
      <c r="O157" s="232"/>
      <c r="P157" s="232"/>
      <c r="Q157" s="48"/>
      <c r="R157" s="48"/>
      <c r="S157" s="48"/>
      <c r="T157" s="48"/>
      <c r="U157" s="48"/>
      <c r="V157" s="48"/>
    </row>
    <row r="158" spans="1:22" ht="19.5" customHeight="1" x14ac:dyDescent="0.35">
      <c r="A158" s="232"/>
      <c r="B158" s="232"/>
      <c r="C158" s="323" t="s">
        <v>596</v>
      </c>
      <c r="D158" s="323"/>
      <c r="E158" s="323"/>
      <c r="F158" s="323"/>
      <c r="G158" s="323"/>
      <c r="H158" s="323"/>
      <c r="I158" s="323"/>
      <c r="J158" s="323"/>
      <c r="K158" s="323"/>
      <c r="L158" s="323"/>
      <c r="M158" s="323"/>
      <c r="N158" s="323"/>
      <c r="O158" s="323"/>
      <c r="P158" s="232"/>
      <c r="Q158" s="48"/>
      <c r="R158" s="48"/>
      <c r="S158" s="48"/>
      <c r="T158" s="48"/>
      <c r="U158" s="48"/>
      <c r="V158" s="48"/>
    </row>
    <row r="159" spans="1:22" x14ac:dyDescent="0.35">
      <c r="A159" s="232"/>
      <c r="B159" s="232"/>
      <c r="C159" s="323"/>
      <c r="D159" s="323"/>
      <c r="E159" s="323"/>
      <c r="F159" s="323"/>
      <c r="G159" s="323"/>
      <c r="H159" s="323"/>
      <c r="I159" s="323"/>
      <c r="J159" s="323"/>
      <c r="K159" s="323"/>
      <c r="L159" s="323"/>
      <c r="M159" s="323"/>
      <c r="N159" s="323"/>
      <c r="O159" s="323"/>
      <c r="P159" s="232"/>
      <c r="Q159" s="48"/>
      <c r="R159" s="48"/>
      <c r="S159" s="48"/>
      <c r="T159" s="48"/>
      <c r="U159" s="48"/>
      <c r="V159" s="48"/>
    </row>
    <row r="160" spans="1:22" x14ac:dyDescent="0.35">
      <c r="A160" s="232"/>
      <c r="B160" s="232"/>
      <c r="C160" s="323"/>
      <c r="D160" s="323"/>
      <c r="E160" s="323"/>
      <c r="F160" s="323"/>
      <c r="G160" s="323"/>
      <c r="H160" s="323"/>
      <c r="I160" s="323"/>
      <c r="J160" s="323"/>
      <c r="K160" s="323"/>
      <c r="L160" s="323"/>
      <c r="M160" s="323"/>
      <c r="N160" s="323"/>
      <c r="O160" s="323"/>
      <c r="P160" s="232"/>
      <c r="Q160" s="48"/>
      <c r="R160" s="48"/>
      <c r="S160" s="48"/>
      <c r="T160" s="48"/>
      <c r="U160" s="48"/>
      <c r="V160" s="48"/>
    </row>
    <row r="161" spans="1:22" ht="15" thickBot="1" x14ac:dyDescent="0.4">
      <c r="A161" s="232"/>
      <c r="B161" s="232"/>
      <c r="C161" s="232"/>
      <c r="D161" s="232"/>
      <c r="E161" s="232"/>
      <c r="F161" s="232"/>
      <c r="G161" s="232"/>
      <c r="H161" s="232"/>
      <c r="I161" s="232"/>
      <c r="J161" s="232"/>
      <c r="K161" s="232"/>
      <c r="L161" s="232"/>
      <c r="M161" s="232"/>
      <c r="N161" s="232"/>
      <c r="O161" s="232"/>
      <c r="P161" s="232"/>
      <c r="Q161" s="48"/>
      <c r="R161" s="48"/>
      <c r="S161" s="48"/>
      <c r="T161" s="48"/>
      <c r="U161" s="48"/>
      <c r="V161" s="48"/>
    </row>
    <row r="162" spans="1:22" ht="15" thickBot="1" x14ac:dyDescent="0.4">
      <c r="A162" s="232"/>
      <c r="B162" s="232" t="s">
        <v>597</v>
      </c>
      <c r="C162" s="232"/>
      <c r="D162" s="232"/>
      <c r="E162" s="232"/>
      <c r="F162" s="232"/>
      <c r="G162" s="232"/>
      <c r="H162" s="232"/>
      <c r="I162" s="232"/>
      <c r="J162" s="232"/>
      <c r="K162" s="232"/>
      <c r="L162" s="232" t="e">
        <f>'Instalaciones 0-1-2'!E111</f>
        <v>#DIV/0!</v>
      </c>
      <c r="M162" s="232" t="s">
        <v>406</v>
      </c>
      <c r="N162" s="232"/>
      <c r="O162" s="202" t="e">
        <f>'Instalaciones 0-1-2'!G121</f>
        <v>#DIV/0!</v>
      </c>
      <c r="P162" s="232"/>
      <c r="Q162" s="48"/>
      <c r="R162" s="48"/>
      <c r="S162" s="48"/>
      <c r="T162" s="48"/>
      <c r="U162" s="48"/>
      <c r="V162" s="48"/>
    </row>
    <row r="163" spans="1:22" x14ac:dyDescent="0.35">
      <c r="A163" s="232"/>
      <c r="B163" s="232"/>
      <c r="C163" s="232"/>
      <c r="D163" s="232"/>
      <c r="E163" s="232"/>
      <c r="F163" s="232"/>
      <c r="G163" s="232"/>
      <c r="H163" s="232"/>
      <c r="I163" s="232"/>
      <c r="J163" s="232"/>
      <c r="K163" s="232"/>
      <c r="L163" s="232"/>
      <c r="M163" s="232"/>
      <c r="N163" s="232"/>
      <c r="O163" s="232"/>
      <c r="P163" s="232"/>
    </row>
    <row r="164" spans="1:22" x14ac:dyDescent="0.35">
      <c r="A164" s="232"/>
      <c r="B164" s="232"/>
      <c r="C164" s="244" t="s">
        <v>598</v>
      </c>
      <c r="D164" s="232"/>
      <c r="E164" s="232"/>
      <c r="F164" s="232"/>
      <c r="G164" s="232"/>
      <c r="H164" s="232"/>
      <c r="I164" s="232"/>
      <c r="J164" s="232"/>
      <c r="K164" s="232"/>
      <c r="L164" s="232"/>
      <c r="M164" s="232"/>
      <c r="N164" s="232"/>
      <c r="O164" s="232"/>
      <c r="P164" s="232"/>
    </row>
    <row r="165" spans="1:22" x14ac:dyDescent="0.35">
      <c r="A165" s="232"/>
      <c r="B165" s="232"/>
      <c r="C165" s="232"/>
      <c r="D165" s="232"/>
      <c r="E165" s="232"/>
      <c r="F165" s="232"/>
      <c r="G165" s="232"/>
      <c r="H165" s="232"/>
      <c r="I165" s="232"/>
      <c r="J165" s="232"/>
      <c r="K165" s="232"/>
      <c r="L165" s="232"/>
      <c r="M165" s="232"/>
      <c r="N165" s="232"/>
      <c r="O165" s="232"/>
      <c r="P165" s="232"/>
    </row>
    <row r="166" spans="1:22" x14ac:dyDescent="0.35">
      <c r="A166" s="232"/>
      <c r="B166" s="232"/>
      <c r="C166" s="248" t="s">
        <v>599</v>
      </c>
      <c r="D166" s="232"/>
      <c r="E166" s="232"/>
      <c r="F166" s="232"/>
      <c r="G166" s="232"/>
      <c r="H166" s="232"/>
      <c r="I166" s="232"/>
      <c r="J166" s="232"/>
      <c r="K166" s="232"/>
      <c r="L166" s="232"/>
      <c r="M166" s="232"/>
      <c r="N166" s="232"/>
      <c r="O166" s="232"/>
      <c r="P166" s="232"/>
    </row>
    <row r="167" spans="1:22" ht="15" thickBot="1" x14ac:dyDescent="0.4">
      <c r="A167" s="232"/>
      <c r="B167" s="232"/>
      <c r="C167" s="232"/>
      <c r="D167" s="232"/>
      <c r="E167" s="232"/>
      <c r="F167" s="232"/>
      <c r="G167" s="232"/>
      <c r="H167" s="232"/>
      <c r="I167" s="232"/>
      <c r="J167" s="232"/>
      <c r="K167" s="232"/>
      <c r="L167" s="232"/>
      <c r="M167" s="232"/>
      <c r="N167" s="232"/>
      <c r="O167" s="232"/>
      <c r="P167" s="232"/>
    </row>
    <row r="168" spans="1:22" ht="15" thickBot="1" x14ac:dyDescent="0.4">
      <c r="A168" s="232"/>
      <c r="B168" s="232" t="s">
        <v>600</v>
      </c>
      <c r="C168" s="232"/>
      <c r="D168" s="232"/>
      <c r="E168" s="232"/>
      <c r="F168" s="327" t="s">
        <v>601</v>
      </c>
      <c r="G168" s="327"/>
      <c r="H168" s="327"/>
      <c r="I168" s="327"/>
      <c r="J168" s="327"/>
      <c r="K168" s="327"/>
      <c r="L168" s="327"/>
      <c r="M168" s="327"/>
      <c r="N168" s="328"/>
      <c r="O168" s="202">
        <f>'Instalaciones 0-1-2'!C146</f>
        <v>0</v>
      </c>
      <c r="P168" s="232"/>
      <c r="Q168" s="193" t="s">
        <v>579</v>
      </c>
      <c r="R168" s="193"/>
      <c r="S168" s="193"/>
      <c r="T168" s="193"/>
      <c r="U168" s="193"/>
    </row>
    <row r="169" spans="1:22" x14ac:dyDescent="0.35">
      <c r="A169" s="232"/>
      <c r="B169" s="232"/>
      <c r="C169" s="232"/>
      <c r="D169" s="232"/>
      <c r="E169" s="232"/>
      <c r="F169" s="232"/>
      <c r="G169" s="232"/>
      <c r="H169" s="232"/>
      <c r="I169" s="232"/>
      <c r="J169" s="232"/>
      <c r="K169" s="232"/>
      <c r="L169" s="232"/>
      <c r="M169" s="232"/>
      <c r="N169" s="232"/>
      <c r="O169" s="232"/>
      <c r="P169" s="232"/>
      <c r="Q169" s="40" t="s">
        <v>601</v>
      </c>
    </row>
    <row r="170" spans="1:22" ht="15" customHeight="1" x14ac:dyDescent="0.35">
      <c r="A170" s="232"/>
      <c r="B170" s="232"/>
      <c r="C170" s="330" t="s">
        <v>602</v>
      </c>
      <c r="D170" s="330"/>
      <c r="E170" s="330"/>
      <c r="F170" s="330"/>
      <c r="G170" s="330"/>
      <c r="H170" s="330"/>
      <c r="I170" s="330"/>
      <c r="J170" s="330"/>
      <c r="K170" s="330"/>
      <c r="L170" s="330"/>
      <c r="M170" s="330"/>
      <c r="N170" s="330"/>
      <c r="O170" s="330"/>
      <c r="P170" s="232"/>
      <c r="Q170" s="40" t="s">
        <v>603</v>
      </c>
    </row>
    <row r="171" spans="1:22" ht="15" customHeight="1" x14ac:dyDescent="0.35">
      <c r="A171" s="232"/>
      <c r="B171" s="232"/>
      <c r="C171" s="330"/>
      <c r="D171" s="330"/>
      <c r="E171" s="330"/>
      <c r="F171" s="330"/>
      <c r="G171" s="330"/>
      <c r="H171" s="330"/>
      <c r="I171" s="330"/>
      <c r="J171" s="330"/>
      <c r="K171" s="330"/>
      <c r="L171" s="330"/>
      <c r="M171" s="330"/>
      <c r="N171" s="330"/>
      <c r="O171" s="330"/>
      <c r="P171" s="232"/>
      <c r="Q171" s="40" t="s">
        <v>604</v>
      </c>
    </row>
    <row r="172" spans="1:22" x14ac:dyDescent="0.35">
      <c r="A172" s="232"/>
      <c r="B172" s="232"/>
      <c r="C172" s="232"/>
      <c r="D172" s="232"/>
      <c r="E172" s="232"/>
      <c r="F172" s="232"/>
      <c r="G172" s="232"/>
      <c r="H172" s="232"/>
      <c r="I172" s="232"/>
      <c r="J172" s="232"/>
      <c r="K172" s="232"/>
      <c r="L172" s="232"/>
      <c r="M172" s="232"/>
      <c r="N172" s="232"/>
      <c r="O172" s="232"/>
      <c r="P172" s="232"/>
    </row>
    <row r="173" spans="1:22" ht="15" customHeight="1" x14ac:dyDescent="0.35">
      <c r="A173" s="232"/>
      <c r="B173" s="232"/>
      <c r="C173" s="323" t="s">
        <v>605</v>
      </c>
      <c r="D173" s="323"/>
      <c r="E173" s="323"/>
      <c r="F173" s="323"/>
      <c r="G173" s="323"/>
      <c r="H173" s="323"/>
      <c r="I173" s="323"/>
      <c r="J173" s="323"/>
      <c r="K173" s="323"/>
      <c r="L173" s="323"/>
      <c r="M173" s="323"/>
      <c r="N173" s="323"/>
      <c r="O173" s="323"/>
      <c r="P173" s="232"/>
    </row>
    <row r="174" spans="1:22" x14ac:dyDescent="0.35">
      <c r="A174" s="232"/>
      <c r="B174" s="253"/>
      <c r="C174" s="323"/>
      <c r="D174" s="323"/>
      <c r="E174" s="323"/>
      <c r="F174" s="323"/>
      <c r="G174" s="323"/>
      <c r="H174" s="323"/>
      <c r="I174" s="323"/>
      <c r="J174" s="323"/>
      <c r="K174" s="323"/>
      <c r="L174" s="323"/>
      <c r="M174" s="323"/>
      <c r="N174" s="323"/>
      <c r="O174" s="323"/>
      <c r="P174" s="232"/>
    </row>
    <row r="175" spans="1:22" ht="15" thickBot="1" x14ac:dyDescent="0.4">
      <c r="A175" s="232"/>
      <c r="B175" s="232"/>
      <c r="C175" s="232"/>
      <c r="D175" s="232"/>
      <c r="E175" s="232"/>
      <c r="F175" s="232"/>
      <c r="G175" s="232"/>
      <c r="H175" s="232"/>
      <c r="I175" s="232"/>
      <c r="J175" s="232"/>
      <c r="K175" s="232"/>
      <c r="L175" s="232"/>
      <c r="M175" s="232"/>
      <c r="N175" s="232"/>
      <c r="O175" s="232"/>
      <c r="P175" s="232"/>
    </row>
    <row r="176" spans="1:22" ht="15" thickBot="1" x14ac:dyDescent="0.4">
      <c r="A176" s="232"/>
      <c r="B176" s="232" t="s">
        <v>606</v>
      </c>
      <c r="C176" s="232"/>
      <c r="D176" s="232"/>
      <c r="E176" s="232"/>
      <c r="F176" s="327" t="s">
        <v>601</v>
      </c>
      <c r="G176" s="327"/>
      <c r="H176" s="327"/>
      <c r="I176" s="327"/>
      <c r="J176" s="327"/>
      <c r="K176" s="327"/>
      <c r="L176" s="327"/>
      <c r="M176" s="327"/>
      <c r="N176" s="328"/>
      <c r="O176" s="202">
        <f>'Instalaciones 0-1-2'!C147</f>
        <v>0</v>
      </c>
      <c r="P176" s="232"/>
      <c r="Q176" s="193" t="s">
        <v>579</v>
      </c>
      <c r="R176" s="193"/>
      <c r="S176" s="193"/>
      <c r="T176" s="193"/>
      <c r="U176" s="193"/>
    </row>
    <row r="177" spans="1:17" x14ac:dyDescent="0.35">
      <c r="A177" s="232"/>
      <c r="B177" s="232"/>
      <c r="C177" s="232"/>
      <c r="D177" s="232"/>
      <c r="E177" s="232"/>
      <c r="F177" s="232"/>
      <c r="G177" s="232"/>
      <c r="H177" s="232"/>
      <c r="I177" s="232"/>
      <c r="J177" s="232"/>
      <c r="K177" s="232"/>
      <c r="L177" s="232"/>
      <c r="M177" s="232"/>
      <c r="N177" s="232"/>
      <c r="O177" s="232"/>
      <c r="P177" s="232"/>
      <c r="Q177" s="40" t="s">
        <v>601</v>
      </c>
    </row>
    <row r="178" spans="1:17" ht="14.5" customHeight="1" x14ac:dyDescent="0.35">
      <c r="A178" s="232"/>
      <c r="B178" s="232"/>
      <c r="C178" s="275" t="s">
        <v>607</v>
      </c>
      <c r="D178" s="274"/>
      <c r="E178" s="274"/>
      <c r="F178" s="274"/>
      <c r="G178" s="274"/>
      <c r="H178" s="274"/>
      <c r="I178" s="274"/>
      <c r="J178" s="274"/>
      <c r="K178" s="274"/>
      <c r="L178" s="274"/>
      <c r="M178" s="274"/>
      <c r="N178" s="274"/>
      <c r="O178" s="274"/>
      <c r="P178" s="232"/>
      <c r="Q178" s="40" t="s">
        <v>603</v>
      </c>
    </row>
    <row r="179" spans="1:17" ht="15" customHeight="1" x14ac:dyDescent="0.35">
      <c r="A179" s="232"/>
      <c r="B179" s="232"/>
      <c r="C179" s="232"/>
      <c r="D179" s="253"/>
      <c r="E179" s="253"/>
      <c r="F179" s="253"/>
      <c r="G179" s="253"/>
      <c r="H179" s="253"/>
      <c r="I179" s="253"/>
      <c r="J179" s="253"/>
      <c r="K179" s="253"/>
      <c r="L179" s="253"/>
      <c r="M179" s="253"/>
      <c r="N179" s="253"/>
      <c r="O179" s="253"/>
      <c r="P179" s="232"/>
    </row>
    <row r="180" spans="1:17" x14ac:dyDescent="0.35">
      <c r="A180" s="232"/>
      <c r="B180" s="253"/>
      <c r="C180" s="323" t="s">
        <v>608</v>
      </c>
      <c r="D180" s="323"/>
      <c r="E180" s="323"/>
      <c r="F180" s="323"/>
      <c r="G180" s="323"/>
      <c r="H180" s="323"/>
      <c r="I180" s="323"/>
      <c r="J180" s="323"/>
      <c r="K180" s="323"/>
      <c r="L180" s="323"/>
      <c r="M180" s="323"/>
      <c r="N180" s="323"/>
      <c r="O180" s="323"/>
      <c r="P180" s="232"/>
    </row>
    <row r="181" spans="1:17" x14ac:dyDescent="0.35">
      <c r="A181" s="232"/>
      <c r="B181" s="232"/>
      <c r="C181" s="323"/>
      <c r="D181" s="323"/>
      <c r="E181" s="323"/>
      <c r="F181" s="323"/>
      <c r="G181" s="323"/>
      <c r="H181" s="323"/>
      <c r="I181" s="323"/>
      <c r="J181" s="323"/>
      <c r="K181" s="323"/>
      <c r="L181" s="323"/>
      <c r="M181" s="323"/>
      <c r="N181" s="323"/>
      <c r="O181" s="323"/>
      <c r="P181" s="232"/>
    </row>
    <row r="182" spans="1:17" x14ac:dyDescent="0.35">
      <c r="A182" s="232"/>
      <c r="B182" s="232"/>
      <c r="C182" s="232"/>
      <c r="D182" s="232"/>
      <c r="E182" s="232"/>
      <c r="F182" s="232"/>
      <c r="G182" s="232"/>
      <c r="H182" s="232"/>
      <c r="I182" s="232"/>
      <c r="J182" s="232"/>
      <c r="K182" s="232"/>
      <c r="L182" s="232"/>
      <c r="M182" s="232"/>
      <c r="N182" s="232"/>
      <c r="O182" s="232"/>
      <c r="P182" s="232"/>
    </row>
    <row r="183" spans="1:17" x14ac:dyDescent="0.35">
      <c r="A183" s="232"/>
      <c r="B183" s="232"/>
      <c r="C183" s="232"/>
      <c r="D183" s="232"/>
      <c r="E183" s="232"/>
      <c r="F183" s="232"/>
      <c r="G183" s="232"/>
      <c r="H183" s="232"/>
      <c r="I183" s="232"/>
      <c r="J183" s="232"/>
      <c r="K183" s="232"/>
      <c r="L183" s="232"/>
      <c r="M183" s="232"/>
      <c r="N183" s="232"/>
      <c r="O183" s="232"/>
      <c r="P183" s="232"/>
    </row>
    <row r="184" spans="1:17" x14ac:dyDescent="0.35">
      <c r="A184" s="232"/>
      <c r="B184" s="232"/>
      <c r="C184" s="232"/>
      <c r="D184" s="232"/>
      <c r="E184" s="232"/>
      <c r="F184" s="232"/>
      <c r="G184" s="232"/>
      <c r="H184" s="232"/>
      <c r="I184" s="232"/>
      <c r="J184" s="232"/>
      <c r="K184" s="232"/>
      <c r="L184" s="232"/>
      <c r="M184" s="232"/>
      <c r="N184" s="232"/>
      <c r="O184" s="232"/>
      <c r="P184" s="232"/>
    </row>
    <row r="185" spans="1:17" x14ac:dyDescent="0.35">
      <c r="A185" s="232"/>
      <c r="B185" s="232"/>
      <c r="C185" s="232"/>
      <c r="D185" s="232"/>
      <c r="E185" s="232"/>
      <c r="F185" s="232"/>
      <c r="G185" s="232"/>
      <c r="H185" s="232"/>
      <c r="I185" s="232"/>
      <c r="J185" s="232"/>
      <c r="K185" s="232"/>
      <c r="L185" s="232"/>
      <c r="M185" s="232"/>
      <c r="N185" s="232"/>
      <c r="O185" s="232"/>
      <c r="P185" s="232"/>
    </row>
    <row r="186" spans="1:17" x14ac:dyDescent="0.35">
      <c r="A186" s="232"/>
      <c r="B186" s="232"/>
      <c r="C186" s="232"/>
      <c r="D186" s="232"/>
      <c r="E186" s="232"/>
      <c r="F186" s="232"/>
      <c r="G186" s="232"/>
      <c r="H186" s="232"/>
      <c r="I186" s="232"/>
      <c r="J186" s="232"/>
      <c r="K186" s="232"/>
      <c r="L186" s="232"/>
      <c r="M186" s="232"/>
      <c r="N186" s="232"/>
      <c r="O186" s="232"/>
      <c r="P186" s="232"/>
    </row>
    <row r="187" spans="1:17" x14ac:dyDescent="0.35">
      <c r="A187" s="232"/>
      <c r="B187" s="232"/>
      <c r="C187" s="232"/>
      <c r="D187" s="232"/>
      <c r="E187" s="232"/>
      <c r="F187" s="232"/>
      <c r="G187" s="232"/>
      <c r="H187" s="232"/>
      <c r="I187" s="232"/>
      <c r="J187" s="232"/>
      <c r="K187" s="232"/>
      <c r="L187" s="232"/>
      <c r="M187" s="232"/>
      <c r="N187" s="232"/>
      <c r="O187" s="232"/>
      <c r="P187" s="232"/>
    </row>
    <row r="188" spans="1:17" x14ac:dyDescent="0.35">
      <c r="A188" s="232"/>
      <c r="B188" s="232"/>
      <c r="C188" s="232"/>
      <c r="D188" s="232"/>
      <c r="E188" s="232"/>
      <c r="F188" s="232"/>
      <c r="G188" s="232"/>
      <c r="H188" s="232"/>
      <c r="I188" s="232"/>
      <c r="J188" s="232"/>
      <c r="K188" s="232"/>
      <c r="L188" s="232"/>
      <c r="M188" s="232"/>
      <c r="N188" s="232"/>
      <c r="O188" s="232"/>
      <c r="P188" s="232"/>
    </row>
    <row r="189" spans="1:17" x14ac:dyDescent="0.35">
      <c r="A189" s="232"/>
      <c r="B189" s="232"/>
      <c r="C189" s="232"/>
      <c r="D189" s="232"/>
      <c r="E189" s="232"/>
      <c r="F189" s="232"/>
      <c r="G189" s="232"/>
      <c r="H189" s="232"/>
      <c r="I189" s="232"/>
      <c r="J189" s="232"/>
      <c r="K189" s="232"/>
      <c r="L189" s="232"/>
      <c r="M189" s="232"/>
      <c r="N189" s="232"/>
      <c r="O189" s="232"/>
      <c r="P189" s="232"/>
    </row>
    <row r="190" spans="1:17" x14ac:dyDescent="0.35">
      <c r="A190" s="232"/>
      <c r="B190" s="232"/>
      <c r="C190" s="232"/>
      <c r="D190" s="232"/>
      <c r="E190" s="232"/>
      <c r="F190" s="232"/>
      <c r="G190" s="232"/>
      <c r="H190" s="232"/>
      <c r="I190" s="232"/>
      <c r="J190" s="232"/>
      <c r="K190" s="232"/>
      <c r="L190" s="232"/>
      <c r="M190" s="232"/>
      <c r="N190" s="232"/>
      <c r="O190" s="232"/>
      <c r="P190" s="232"/>
    </row>
    <row r="191" spans="1:17" x14ac:dyDescent="0.35">
      <c r="A191" s="232"/>
      <c r="B191" s="232"/>
      <c r="C191" s="232"/>
      <c r="D191" s="232"/>
      <c r="E191" s="232"/>
      <c r="F191" s="232"/>
      <c r="G191" s="232"/>
      <c r="H191" s="232"/>
      <c r="I191" s="232"/>
      <c r="J191" s="232"/>
      <c r="K191" s="232"/>
      <c r="L191" s="232"/>
      <c r="M191" s="232"/>
      <c r="N191" s="232"/>
      <c r="O191" s="232"/>
      <c r="P191" s="232"/>
    </row>
    <row r="192" spans="1:17" x14ac:dyDescent="0.35">
      <c r="A192" s="232"/>
      <c r="B192" s="232"/>
      <c r="C192" s="232"/>
      <c r="D192" s="232"/>
      <c r="E192" s="232"/>
      <c r="F192" s="232"/>
      <c r="G192" s="232"/>
      <c r="H192" s="232"/>
      <c r="I192" s="232"/>
      <c r="J192" s="232"/>
      <c r="K192" s="232"/>
      <c r="L192" s="232"/>
      <c r="M192" s="232"/>
      <c r="N192" s="232"/>
      <c r="O192" s="232"/>
      <c r="P192" s="232"/>
    </row>
    <row r="193" spans="1:16" x14ac:dyDescent="0.35">
      <c r="A193" s="232"/>
      <c r="B193" s="232"/>
      <c r="C193" s="232"/>
      <c r="D193" s="232"/>
      <c r="E193" s="232"/>
      <c r="F193" s="232"/>
      <c r="G193" s="232"/>
      <c r="H193" s="232"/>
      <c r="I193" s="232"/>
      <c r="J193" s="232"/>
      <c r="K193" s="232"/>
      <c r="L193" s="232"/>
      <c r="M193" s="232"/>
      <c r="N193" s="232"/>
      <c r="O193" s="232"/>
      <c r="P193" s="232"/>
    </row>
    <row r="194" spans="1:16" x14ac:dyDescent="0.35">
      <c r="A194" s="232"/>
      <c r="B194" s="232"/>
      <c r="C194" s="232"/>
      <c r="D194" s="232"/>
      <c r="E194" s="232"/>
      <c r="F194" s="232"/>
      <c r="G194" s="232"/>
      <c r="H194" s="232"/>
      <c r="I194" s="232"/>
      <c r="J194" s="232"/>
      <c r="K194" s="232"/>
      <c r="L194" s="232"/>
      <c r="M194" s="232"/>
      <c r="N194" s="232"/>
      <c r="O194" s="232"/>
      <c r="P194" s="232"/>
    </row>
    <row r="195" spans="1:16" x14ac:dyDescent="0.35">
      <c r="A195" s="232"/>
      <c r="B195" s="232"/>
      <c r="C195" s="232"/>
      <c r="D195" s="232"/>
      <c r="E195" s="232"/>
      <c r="F195" s="232"/>
      <c r="G195" s="232"/>
      <c r="H195" s="232"/>
      <c r="I195" s="232"/>
      <c r="J195" s="232"/>
      <c r="K195" s="232"/>
      <c r="L195" s="232"/>
      <c r="M195" s="232"/>
      <c r="N195" s="232"/>
      <c r="O195" s="232"/>
      <c r="P195" s="232"/>
    </row>
    <row r="196" spans="1:16" x14ac:dyDescent="0.35">
      <c r="A196" s="232"/>
      <c r="B196" s="232"/>
      <c r="C196" s="232"/>
      <c r="D196" s="232"/>
      <c r="E196" s="232"/>
      <c r="F196" s="232"/>
      <c r="G196" s="232"/>
      <c r="H196" s="232"/>
      <c r="I196" s="232"/>
      <c r="J196" s="232"/>
      <c r="K196" s="232"/>
      <c r="L196" s="232"/>
      <c r="M196" s="232"/>
      <c r="N196" s="232"/>
      <c r="O196" s="232"/>
      <c r="P196" s="232"/>
    </row>
    <row r="197" spans="1:16" ht="15.5" x14ac:dyDescent="0.35">
      <c r="A197" s="232"/>
      <c r="B197" s="242" t="s">
        <v>414</v>
      </c>
      <c r="C197" s="232"/>
      <c r="D197" s="232"/>
      <c r="E197" s="232"/>
      <c r="F197" s="232"/>
      <c r="G197" s="232"/>
      <c r="H197" s="232"/>
      <c r="I197" s="232"/>
      <c r="J197" s="232"/>
      <c r="K197" s="232"/>
      <c r="L197" s="232"/>
      <c r="M197" s="232"/>
      <c r="N197" s="232"/>
      <c r="O197" s="232"/>
      <c r="P197" s="232"/>
    </row>
    <row r="198" spans="1:16" ht="15" thickBot="1" x14ac:dyDescent="0.4">
      <c r="A198" s="232"/>
      <c r="B198" s="232"/>
      <c r="C198" s="232"/>
      <c r="D198" s="232"/>
      <c r="E198" s="232"/>
      <c r="F198" s="232"/>
      <c r="G198" s="232"/>
      <c r="H198" s="232"/>
      <c r="I198" s="232"/>
      <c r="J198" s="232"/>
      <c r="K198" s="232"/>
      <c r="L198" s="232"/>
      <c r="M198" s="232"/>
      <c r="N198" s="232"/>
      <c r="O198" s="232"/>
      <c r="P198" s="232"/>
    </row>
    <row r="199" spans="1:16" ht="15" thickBot="1" x14ac:dyDescent="0.4">
      <c r="A199" s="232"/>
      <c r="B199" s="232" t="s">
        <v>385</v>
      </c>
      <c r="C199" s="232"/>
      <c r="D199" s="232"/>
      <c r="E199" s="324">
        <f>'Resultados 0-1-2'!E21</f>
        <v>61.499989957861743</v>
      </c>
      <c r="F199" s="325"/>
      <c r="G199" s="325"/>
      <c r="H199" s="325"/>
      <c r="I199" s="325"/>
      <c r="J199" s="325"/>
      <c r="K199" s="325"/>
      <c r="L199" s="325"/>
      <c r="M199" s="325"/>
      <c r="N199" s="325"/>
      <c r="O199" s="326"/>
      <c r="P199" s="232"/>
    </row>
    <row r="200" spans="1:16" x14ac:dyDescent="0.35">
      <c r="A200" s="232"/>
      <c r="B200" s="232"/>
      <c r="C200" s="232"/>
      <c r="D200" s="232"/>
      <c r="E200" s="232"/>
      <c r="F200" s="232"/>
      <c r="G200" s="232"/>
      <c r="H200" s="232"/>
      <c r="I200" s="232"/>
      <c r="J200" s="232"/>
      <c r="K200" s="232"/>
      <c r="L200" s="232"/>
      <c r="M200" s="232"/>
      <c r="N200" s="232"/>
      <c r="O200" s="232"/>
      <c r="P200" s="232"/>
    </row>
    <row r="201" spans="1:16" x14ac:dyDescent="0.35">
      <c r="A201" s="232"/>
      <c r="B201" s="243" t="s">
        <v>415</v>
      </c>
      <c r="C201" s="232"/>
      <c r="D201" s="232"/>
      <c r="E201" s="232"/>
      <c r="F201" s="232"/>
      <c r="G201" s="232"/>
      <c r="H201" s="232"/>
      <c r="I201" s="232"/>
      <c r="J201" s="232"/>
      <c r="K201" s="232"/>
      <c r="L201" s="232"/>
      <c r="M201" s="232"/>
      <c r="N201" s="232"/>
      <c r="O201" s="232"/>
      <c r="P201" s="232"/>
    </row>
    <row r="202" spans="1:16" ht="15" thickBot="1" x14ac:dyDescent="0.4">
      <c r="A202" s="232"/>
      <c r="B202" s="232"/>
      <c r="C202" s="232"/>
      <c r="D202" s="232"/>
      <c r="E202" s="232"/>
      <c r="F202" s="232"/>
      <c r="G202" s="232"/>
      <c r="H202" s="232"/>
      <c r="I202" s="232"/>
      <c r="J202" s="232"/>
      <c r="K202" s="232"/>
      <c r="L202" s="232"/>
      <c r="M202" s="232"/>
      <c r="N202" s="232"/>
      <c r="O202" s="232"/>
      <c r="P202" s="232"/>
    </row>
    <row r="203" spans="1:16" ht="15" thickBot="1" x14ac:dyDescent="0.4">
      <c r="A203" s="232"/>
      <c r="B203" s="232" t="s">
        <v>385</v>
      </c>
      <c r="C203" s="232"/>
      <c r="D203" s="232"/>
      <c r="E203" s="324">
        <f>'Resultados 0-1-2'!E22</f>
        <v>69.999996524870539</v>
      </c>
      <c r="F203" s="325"/>
      <c r="G203" s="325"/>
      <c r="H203" s="325"/>
      <c r="I203" s="325"/>
      <c r="J203" s="325"/>
      <c r="K203" s="325"/>
      <c r="L203" s="325"/>
      <c r="M203" s="325"/>
      <c r="N203" s="325"/>
      <c r="O203" s="326"/>
      <c r="P203" s="232"/>
    </row>
    <row r="204" spans="1:16" ht="15" thickBot="1" x14ac:dyDescent="0.4">
      <c r="A204" s="232"/>
      <c r="B204" s="232"/>
      <c r="C204" s="232"/>
      <c r="D204" s="232"/>
      <c r="E204" s="232"/>
      <c r="F204" s="232"/>
      <c r="G204" s="232"/>
      <c r="H204" s="232"/>
      <c r="I204" s="232"/>
      <c r="J204" s="232"/>
      <c r="K204" s="232"/>
      <c r="L204" s="232"/>
      <c r="M204" s="232"/>
      <c r="N204" s="232"/>
      <c r="O204" s="232"/>
      <c r="P204" s="232"/>
    </row>
    <row r="205" spans="1:16" ht="15" thickBot="1" x14ac:dyDescent="0.4">
      <c r="A205" s="232"/>
      <c r="B205" s="232" t="s">
        <v>609</v>
      </c>
      <c r="C205" s="232"/>
      <c r="D205" s="232"/>
      <c r="E205" s="232"/>
      <c r="F205" s="232"/>
      <c r="G205" s="232"/>
      <c r="H205" s="232"/>
      <c r="I205" s="232"/>
      <c r="J205" s="232">
        <f>Clínica!F35</f>
        <v>0</v>
      </c>
      <c r="K205" s="232" t="s">
        <v>610</v>
      </c>
      <c r="L205" s="232"/>
      <c r="M205" s="232"/>
      <c r="N205" s="232"/>
      <c r="O205" s="202">
        <f>Clínica!L57</f>
        <v>99.999993018999703</v>
      </c>
      <c r="P205" s="232"/>
    </row>
    <row r="206" spans="1:16" x14ac:dyDescent="0.35">
      <c r="A206" s="232"/>
      <c r="B206" s="232"/>
      <c r="C206" s="232"/>
      <c r="D206" s="232"/>
      <c r="E206" s="232"/>
      <c r="F206" s="232"/>
      <c r="G206" s="232"/>
      <c r="H206" s="232"/>
      <c r="I206" s="232"/>
      <c r="J206" s="232">
        <f>Clínica!F36</f>
        <v>0</v>
      </c>
      <c r="K206" s="232" t="s">
        <v>611</v>
      </c>
      <c r="L206" s="232"/>
      <c r="M206" s="232"/>
      <c r="N206" s="232"/>
      <c r="O206" s="232"/>
      <c r="P206" s="232"/>
    </row>
    <row r="207" spans="1:16" x14ac:dyDescent="0.35">
      <c r="A207" s="232"/>
      <c r="B207" s="232"/>
      <c r="C207" s="232"/>
      <c r="D207" s="232"/>
      <c r="E207" s="232"/>
      <c r="F207" s="232"/>
      <c r="G207" s="232"/>
      <c r="H207" s="232"/>
      <c r="I207" s="232"/>
      <c r="J207" s="232"/>
      <c r="K207" s="232"/>
      <c r="L207" s="232"/>
      <c r="M207" s="232"/>
      <c r="N207" s="232"/>
      <c r="O207" s="232"/>
      <c r="P207" s="232"/>
    </row>
    <row r="208" spans="1:16" x14ac:dyDescent="0.35">
      <c r="A208" s="232"/>
      <c r="B208" s="232"/>
      <c r="C208" s="330" t="s">
        <v>612</v>
      </c>
      <c r="D208" s="330"/>
      <c r="E208" s="330"/>
      <c r="F208" s="330"/>
      <c r="G208" s="330"/>
      <c r="H208" s="330"/>
      <c r="I208" s="330"/>
      <c r="J208" s="330"/>
      <c r="K208" s="330"/>
      <c r="L208" s="330"/>
      <c r="M208" s="330"/>
      <c r="N208" s="330"/>
      <c r="O208" s="330"/>
      <c r="P208" s="232"/>
    </row>
    <row r="209" spans="1:16" x14ac:dyDescent="0.35">
      <c r="A209" s="232"/>
      <c r="B209" s="232"/>
      <c r="C209" s="330"/>
      <c r="D209" s="330"/>
      <c r="E209" s="330"/>
      <c r="F209" s="330"/>
      <c r="G209" s="330"/>
      <c r="H209" s="330"/>
      <c r="I209" s="330"/>
      <c r="J209" s="330"/>
      <c r="K209" s="330"/>
      <c r="L209" s="330"/>
      <c r="M209" s="330"/>
      <c r="N209" s="330"/>
      <c r="O209" s="330"/>
      <c r="P209" s="232"/>
    </row>
    <row r="210" spans="1:16" x14ac:dyDescent="0.35">
      <c r="A210" s="232"/>
      <c r="B210" s="232"/>
      <c r="C210" s="232"/>
      <c r="D210" s="232"/>
      <c r="E210" s="232"/>
      <c r="F210" s="232"/>
      <c r="G210" s="232"/>
      <c r="H210" s="232"/>
      <c r="I210" s="232"/>
      <c r="J210" s="232"/>
      <c r="K210" s="232"/>
      <c r="L210" s="232"/>
      <c r="M210" s="232"/>
      <c r="N210" s="232"/>
      <c r="O210" s="232"/>
      <c r="P210" s="232"/>
    </row>
    <row r="211" spans="1:16" x14ac:dyDescent="0.35">
      <c r="A211" s="232"/>
      <c r="B211" s="232"/>
      <c r="C211" s="323" t="s">
        <v>613</v>
      </c>
      <c r="D211" s="323"/>
      <c r="E211" s="323"/>
      <c r="F211" s="323"/>
      <c r="G211" s="323"/>
      <c r="H211" s="323"/>
      <c r="I211" s="323"/>
      <c r="J211" s="323"/>
      <c r="K211" s="323"/>
      <c r="L211" s="323"/>
      <c r="M211" s="323"/>
      <c r="N211" s="323"/>
      <c r="O211" s="323"/>
      <c r="P211" s="232"/>
    </row>
    <row r="212" spans="1:16" x14ac:dyDescent="0.35">
      <c r="A212" s="232"/>
      <c r="B212" s="232"/>
      <c r="C212" s="323"/>
      <c r="D212" s="323"/>
      <c r="E212" s="323"/>
      <c r="F212" s="323"/>
      <c r="G212" s="323"/>
      <c r="H212" s="323"/>
      <c r="I212" s="323"/>
      <c r="J212" s="323"/>
      <c r="K212" s="323"/>
      <c r="L212" s="323"/>
      <c r="M212" s="323"/>
      <c r="N212" s="323"/>
      <c r="O212" s="323"/>
      <c r="P212" s="232"/>
    </row>
    <row r="213" spans="1:16" x14ac:dyDescent="0.35">
      <c r="A213" s="232"/>
      <c r="B213" s="232"/>
      <c r="C213" s="248"/>
      <c r="D213" s="232"/>
      <c r="E213" s="232"/>
      <c r="F213" s="232"/>
      <c r="G213" s="232"/>
      <c r="H213" s="232"/>
      <c r="I213" s="232"/>
      <c r="J213" s="232"/>
      <c r="K213" s="232"/>
      <c r="L213" s="232"/>
      <c r="M213" s="232"/>
      <c r="N213" s="232"/>
      <c r="O213" s="232"/>
      <c r="P213" s="232"/>
    </row>
    <row r="214" spans="1:16" x14ac:dyDescent="0.35">
      <c r="A214" s="232"/>
      <c r="B214" s="232"/>
      <c r="C214" s="331" t="s">
        <v>614</v>
      </c>
      <c r="D214" s="331"/>
      <c r="E214" s="331"/>
      <c r="F214" s="331"/>
      <c r="G214" s="331"/>
      <c r="H214" s="331"/>
      <c r="I214" s="331"/>
      <c r="J214" s="331"/>
      <c r="K214" s="331"/>
      <c r="L214" s="331"/>
      <c r="M214" s="331"/>
      <c r="N214" s="331"/>
      <c r="O214" s="331"/>
      <c r="P214" s="232"/>
    </row>
    <row r="215" spans="1:16" x14ac:dyDescent="0.35">
      <c r="A215" s="232"/>
      <c r="B215" s="232"/>
      <c r="C215" s="331"/>
      <c r="D215" s="331"/>
      <c r="E215" s="331"/>
      <c r="F215" s="331"/>
      <c r="G215" s="331"/>
      <c r="H215" s="331"/>
      <c r="I215" s="331"/>
      <c r="J215" s="331"/>
      <c r="K215" s="331"/>
      <c r="L215" s="331"/>
      <c r="M215" s="331"/>
      <c r="N215" s="331"/>
      <c r="O215" s="331"/>
      <c r="P215" s="232"/>
    </row>
    <row r="216" spans="1:16" ht="15" thickBot="1" x14ac:dyDescent="0.4">
      <c r="A216" s="232"/>
      <c r="B216" s="232"/>
      <c r="C216" s="232"/>
      <c r="D216" s="232"/>
      <c r="E216" s="232"/>
      <c r="F216" s="232"/>
      <c r="G216" s="232"/>
      <c r="H216" s="232"/>
      <c r="I216" s="232"/>
      <c r="J216" s="232"/>
      <c r="K216" s="232"/>
      <c r="L216" s="232"/>
      <c r="M216" s="232"/>
      <c r="N216" s="232"/>
      <c r="O216" s="232"/>
      <c r="P216" s="232"/>
    </row>
    <row r="217" spans="1:16" ht="15" thickBot="1" x14ac:dyDescent="0.4">
      <c r="A217" s="232"/>
      <c r="B217" s="232" t="s">
        <v>417</v>
      </c>
      <c r="C217" s="232"/>
      <c r="D217" s="232"/>
      <c r="E217" s="232"/>
      <c r="F217" s="232"/>
      <c r="G217" s="232"/>
      <c r="H217" s="232"/>
      <c r="I217" s="232"/>
      <c r="J217" s="232">
        <f>Clínica!F23</f>
        <v>0</v>
      </c>
      <c r="K217" s="232" t="s">
        <v>615</v>
      </c>
      <c r="L217" s="232"/>
      <c r="M217" s="232"/>
      <c r="N217" s="232"/>
      <c r="O217" s="202">
        <f>Clínica!L41</f>
        <v>100.00002094439878</v>
      </c>
      <c r="P217" s="232"/>
    </row>
    <row r="218" spans="1:16" x14ac:dyDescent="0.35">
      <c r="A218" s="232"/>
      <c r="B218" s="232"/>
      <c r="C218" s="232"/>
      <c r="D218" s="232"/>
      <c r="E218" s="232"/>
      <c r="F218" s="232"/>
      <c r="G218" s="232"/>
      <c r="H218" s="232"/>
      <c r="I218" s="232"/>
      <c r="J218" s="232">
        <f>Clínica!F24</f>
        <v>0</v>
      </c>
      <c r="K218" s="232" t="s">
        <v>616</v>
      </c>
      <c r="L218" s="232"/>
      <c r="M218" s="232"/>
      <c r="N218" s="232"/>
      <c r="O218" s="232"/>
      <c r="P218" s="232"/>
    </row>
    <row r="219" spans="1:16" x14ac:dyDescent="0.35">
      <c r="A219" s="232"/>
      <c r="B219" s="232"/>
      <c r="C219" s="232"/>
      <c r="D219" s="232"/>
      <c r="E219" s="232"/>
      <c r="F219" s="232"/>
      <c r="G219" s="232"/>
      <c r="H219" s="232"/>
      <c r="I219" s="232"/>
      <c r="J219" s="232"/>
      <c r="K219" s="232"/>
      <c r="L219" s="232"/>
      <c r="M219" s="232"/>
      <c r="N219" s="232"/>
      <c r="O219" s="232"/>
      <c r="P219" s="232"/>
    </row>
    <row r="220" spans="1:16" x14ac:dyDescent="0.35">
      <c r="A220" s="232"/>
      <c r="B220" s="232"/>
      <c r="C220" s="332" t="s">
        <v>617</v>
      </c>
      <c r="D220" s="332"/>
      <c r="E220" s="332"/>
      <c r="F220" s="332"/>
      <c r="G220" s="332"/>
      <c r="H220" s="332"/>
      <c r="I220" s="332"/>
      <c r="J220" s="332"/>
      <c r="K220" s="332"/>
      <c r="L220" s="332"/>
      <c r="M220" s="332"/>
      <c r="N220" s="332"/>
      <c r="O220" s="332"/>
      <c r="P220" s="232"/>
    </row>
    <row r="221" spans="1:16" x14ac:dyDescent="0.35">
      <c r="A221" s="232"/>
      <c r="B221" s="232"/>
      <c r="C221" s="332"/>
      <c r="D221" s="332"/>
      <c r="E221" s="332"/>
      <c r="F221" s="332"/>
      <c r="G221" s="332"/>
      <c r="H221" s="332"/>
      <c r="I221" s="332"/>
      <c r="J221" s="332"/>
      <c r="K221" s="332"/>
      <c r="L221" s="332"/>
      <c r="M221" s="332"/>
      <c r="N221" s="332"/>
      <c r="O221" s="332"/>
      <c r="P221" s="232"/>
    </row>
    <row r="222" spans="1:16" x14ac:dyDescent="0.35">
      <c r="A222" s="232"/>
      <c r="B222" s="232"/>
      <c r="C222" s="232"/>
      <c r="D222" s="232"/>
      <c r="E222" s="232"/>
      <c r="F222" s="232"/>
      <c r="G222" s="232"/>
      <c r="H222" s="232"/>
      <c r="I222" s="232"/>
      <c r="J222" s="232"/>
      <c r="K222" s="232"/>
      <c r="L222" s="232"/>
      <c r="M222" s="232"/>
      <c r="N222" s="232"/>
      <c r="O222" s="232"/>
      <c r="P222" s="232"/>
    </row>
    <row r="223" spans="1:16" ht="15" customHeight="1" x14ac:dyDescent="0.35">
      <c r="A223" s="232"/>
      <c r="B223" s="232"/>
      <c r="C223" s="323" t="s">
        <v>618</v>
      </c>
      <c r="D223" s="323"/>
      <c r="E223" s="323"/>
      <c r="F223" s="323"/>
      <c r="G223" s="323"/>
      <c r="H223" s="323"/>
      <c r="I223" s="323"/>
      <c r="J223" s="323"/>
      <c r="K223" s="323"/>
      <c r="L223" s="323"/>
      <c r="M223" s="323"/>
      <c r="N223" s="323"/>
      <c r="O223" s="323"/>
      <c r="P223" s="232"/>
    </row>
    <row r="224" spans="1:16" x14ac:dyDescent="0.35">
      <c r="A224" s="232"/>
      <c r="B224" s="253"/>
      <c r="C224" s="323"/>
      <c r="D224" s="323"/>
      <c r="E224" s="323"/>
      <c r="F224" s="323"/>
      <c r="G224" s="323"/>
      <c r="H224" s="323"/>
      <c r="I224" s="323"/>
      <c r="J224" s="323"/>
      <c r="K224" s="323"/>
      <c r="L224" s="323"/>
      <c r="M224" s="323"/>
      <c r="N224" s="323"/>
      <c r="O224" s="323"/>
      <c r="P224" s="232"/>
    </row>
    <row r="225" spans="1:16" x14ac:dyDescent="0.35">
      <c r="A225" s="232"/>
      <c r="B225" s="232"/>
      <c r="C225" s="232"/>
      <c r="D225" s="232"/>
      <c r="E225" s="232"/>
      <c r="F225" s="232"/>
      <c r="G225" s="232"/>
      <c r="H225" s="232"/>
      <c r="I225" s="232"/>
      <c r="J225" s="232"/>
      <c r="K225" s="232"/>
      <c r="L225" s="232"/>
      <c r="M225" s="232"/>
      <c r="N225" s="232"/>
      <c r="O225" s="232"/>
      <c r="P225" s="232"/>
    </row>
    <row r="226" spans="1:16" ht="15" customHeight="1" x14ac:dyDescent="0.35">
      <c r="A226" s="232"/>
      <c r="B226" s="232"/>
      <c r="C226" s="329" t="s">
        <v>619</v>
      </c>
      <c r="D226" s="329"/>
      <c r="E226" s="329"/>
      <c r="F226" s="329"/>
      <c r="G226" s="329"/>
      <c r="H226" s="329"/>
      <c r="I226" s="329"/>
      <c r="J226" s="329"/>
      <c r="K226" s="329"/>
      <c r="L226" s="329"/>
      <c r="M226" s="329"/>
      <c r="N226" s="329"/>
      <c r="O226" s="329"/>
      <c r="P226" s="232"/>
    </row>
    <row r="227" spans="1:16" x14ac:dyDescent="0.35">
      <c r="A227" s="232"/>
      <c r="B227" s="254"/>
      <c r="C227" s="329"/>
      <c r="D227" s="329"/>
      <c r="E227" s="329"/>
      <c r="F227" s="329"/>
      <c r="G227" s="329"/>
      <c r="H227" s="329"/>
      <c r="I227" s="329"/>
      <c r="J227" s="329"/>
      <c r="K227" s="329"/>
      <c r="L227" s="329"/>
      <c r="M227" s="329"/>
      <c r="N227" s="329"/>
      <c r="O227" s="329"/>
      <c r="P227" s="232"/>
    </row>
    <row r="228" spans="1:16" ht="15" thickBot="1" x14ac:dyDescent="0.4">
      <c r="A228" s="232"/>
      <c r="B228" s="232"/>
      <c r="C228" s="232"/>
      <c r="D228" s="232"/>
      <c r="E228" s="232"/>
      <c r="F228" s="232"/>
      <c r="G228" s="232"/>
      <c r="H228" s="232"/>
      <c r="I228" s="232"/>
      <c r="J228" s="232"/>
      <c r="K228" s="232"/>
      <c r="L228" s="232"/>
      <c r="M228" s="232"/>
      <c r="N228" s="232"/>
      <c r="O228" s="232"/>
      <c r="P228" s="232"/>
    </row>
    <row r="229" spans="1:16" ht="15" thickBot="1" x14ac:dyDescent="0.4">
      <c r="A229" s="232"/>
      <c r="B229" s="232" t="s">
        <v>620</v>
      </c>
      <c r="C229" s="232"/>
      <c r="D229" s="232"/>
      <c r="E229" s="232"/>
      <c r="F229" s="232"/>
      <c r="G229" s="232"/>
      <c r="H229" s="232"/>
      <c r="I229" s="232"/>
      <c r="J229" s="232">
        <f>Clínica!F27</f>
        <v>0</v>
      </c>
      <c r="K229" s="232" t="s">
        <v>615</v>
      </c>
      <c r="L229" s="232"/>
      <c r="M229" s="232"/>
      <c r="N229" s="232"/>
      <c r="O229" s="202">
        <f>Clínica!L49</f>
        <v>99.99996519560591</v>
      </c>
      <c r="P229" s="232"/>
    </row>
    <row r="230" spans="1:16" x14ac:dyDescent="0.35">
      <c r="A230" s="232"/>
      <c r="B230" s="232"/>
      <c r="C230" s="232"/>
      <c r="D230" s="232"/>
      <c r="E230" s="232"/>
      <c r="F230" s="232"/>
      <c r="G230" s="232"/>
      <c r="H230" s="232"/>
      <c r="I230" s="232"/>
      <c r="J230" s="232">
        <f>Clínica!F28</f>
        <v>0</v>
      </c>
      <c r="K230" s="232" t="s">
        <v>616</v>
      </c>
      <c r="L230" s="232"/>
      <c r="M230" s="232"/>
      <c r="N230" s="232"/>
      <c r="O230" s="232"/>
      <c r="P230" s="232"/>
    </row>
    <row r="231" spans="1:16" x14ac:dyDescent="0.35">
      <c r="A231" s="232"/>
      <c r="B231" s="232"/>
      <c r="C231" s="232"/>
      <c r="D231" s="232"/>
      <c r="E231" s="232"/>
      <c r="F231" s="232"/>
      <c r="G231" s="232"/>
      <c r="H231" s="232"/>
      <c r="I231" s="232"/>
      <c r="J231" s="232"/>
      <c r="K231" s="232"/>
      <c r="L231" s="232"/>
      <c r="M231" s="232"/>
      <c r="N231" s="232"/>
      <c r="O231" s="232"/>
      <c r="P231" s="232"/>
    </row>
    <row r="232" spans="1:16" ht="15" customHeight="1" x14ac:dyDescent="0.35">
      <c r="A232" s="232"/>
      <c r="B232" s="232"/>
      <c r="C232" s="332" t="s">
        <v>621</v>
      </c>
      <c r="D232" s="332"/>
      <c r="E232" s="332"/>
      <c r="F232" s="332"/>
      <c r="G232" s="332"/>
      <c r="H232" s="332"/>
      <c r="I232" s="332"/>
      <c r="J232" s="332"/>
      <c r="K232" s="332"/>
      <c r="L232" s="332"/>
      <c r="M232" s="332"/>
      <c r="N232" s="332"/>
      <c r="O232" s="332"/>
      <c r="P232" s="232"/>
    </row>
    <row r="233" spans="1:16" x14ac:dyDescent="0.35">
      <c r="A233" s="232"/>
      <c r="B233" s="255"/>
      <c r="C233" s="332"/>
      <c r="D233" s="332"/>
      <c r="E233" s="332"/>
      <c r="F233" s="332"/>
      <c r="G233" s="332"/>
      <c r="H233" s="332"/>
      <c r="I233" s="332"/>
      <c r="J233" s="332"/>
      <c r="K233" s="332"/>
      <c r="L233" s="332"/>
      <c r="M233" s="332"/>
      <c r="N233" s="332"/>
      <c r="O233" s="332"/>
      <c r="P233" s="232"/>
    </row>
    <row r="234" spans="1:16" x14ac:dyDescent="0.35">
      <c r="A234" s="232"/>
      <c r="B234" s="232"/>
      <c r="C234" s="232"/>
      <c r="D234" s="232"/>
      <c r="E234" s="232"/>
      <c r="F234" s="232"/>
      <c r="G234" s="232"/>
      <c r="H234" s="232"/>
      <c r="I234" s="232"/>
      <c r="J234" s="232"/>
      <c r="K234" s="232"/>
      <c r="L234" s="232"/>
      <c r="M234" s="232"/>
      <c r="N234" s="232"/>
      <c r="O234" s="232"/>
      <c r="P234" s="232"/>
    </row>
    <row r="235" spans="1:16" ht="15" customHeight="1" x14ac:dyDescent="0.35">
      <c r="A235" s="232"/>
      <c r="B235" s="232"/>
      <c r="C235" s="323" t="s">
        <v>622</v>
      </c>
      <c r="D235" s="323"/>
      <c r="E235" s="323"/>
      <c r="F235" s="323"/>
      <c r="G235" s="323"/>
      <c r="H235" s="323"/>
      <c r="I235" s="323"/>
      <c r="J235" s="323"/>
      <c r="K235" s="323"/>
      <c r="L235" s="323"/>
      <c r="M235" s="323"/>
      <c r="N235" s="323"/>
      <c r="O235" s="323"/>
      <c r="P235" s="232"/>
    </row>
    <row r="236" spans="1:16" x14ac:dyDescent="0.35">
      <c r="A236" s="232"/>
      <c r="B236" s="253"/>
      <c r="C236" s="323"/>
      <c r="D236" s="323"/>
      <c r="E236" s="323"/>
      <c r="F236" s="323"/>
      <c r="G236" s="323"/>
      <c r="H236" s="323"/>
      <c r="I236" s="323"/>
      <c r="J236" s="323"/>
      <c r="K236" s="323"/>
      <c r="L236" s="323"/>
      <c r="M236" s="323"/>
      <c r="N236" s="323"/>
      <c r="O236" s="323"/>
      <c r="P236" s="232"/>
    </row>
    <row r="237" spans="1:16" x14ac:dyDescent="0.35">
      <c r="A237" s="232"/>
      <c r="B237" s="232"/>
      <c r="C237" s="232"/>
      <c r="D237" s="232"/>
      <c r="E237" s="232"/>
      <c r="F237" s="232"/>
      <c r="G237" s="232"/>
      <c r="H237" s="232"/>
      <c r="I237" s="232"/>
      <c r="J237" s="232"/>
      <c r="K237" s="232"/>
      <c r="L237" s="232"/>
      <c r="M237" s="232"/>
      <c r="N237" s="232"/>
      <c r="O237" s="232"/>
      <c r="P237" s="232"/>
    </row>
    <row r="238" spans="1:16" ht="15" customHeight="1" x14ac:dyDescent="0.35">
      <c r="A238" s="232"/>
      <c r="B238" s="232"/>
      <c r="C238" s="329" t="s">
        <v>623</v>
      </c>
      <c r="D238" s="329"/>
      <c r="E238" s="329"/>
      <c r="F238" s="329"/>
      <c r="G238" s="329"/>
      <c r="H238" s="329"/>
      <c r="I238" s="329"/>
      <c r="J238" s="329"/>
      <c r="K238" s="329"/>
      <c r="L238" s="329"/>
      <c r="M238" s="329"/>
      <c r="N238" s="329"/>
      <c r="O238" s="329"/>
      <c r="P238" s="232"/>
    </row>
    <row r="239" spans="1:16" x14ac:dyDescent="0.35">
      <c r="A239" s="232"/>
      <c r="B239" s="254"/>
      <c r="C239" s="329"/>
      <c r="D239" s="329"/>
      <c r="E239" s="329"/>
      <c r="F239" s="329"/>
      <c r="G239" s="329"/>
      <c r="H239" s="329"/>
      <c r="I239" s="329"/>
      <c r="J239" s="329"/>
      <c r="K239" s="329"/>
      <c r="L239" s="329"/>
      <c r="M239" s="329"/>
      <c r="N239" s="329"/>
      <c r="O239" s="329"/>
      <c r="P239" s="232"/>
    </row>
    <row r="240" spans="1:16" ht="15" thickBot="1" x14ac:dyDescent="0.4">
      <c r="A240" s="232"/>
      <c r="B240" s="232"/>
      <c r="C240" s="232"/>
      <c r="D240" s="232"/>
      <c r="E240" s="232"/>
      <c r="F240" s="232"/>
      <c r="G240" s="232"/>
      <c r="H240" s="232"/>
      <c r="I240" s="232"/>
      <c r="J240" s="232"/>
      <c r="K240" s="232"/>
      <c r="L240" s="232"/>
      <c r="M240" s="232"/>
      <c r="N240" s="232"/>
      <c r="O240" s="232"/>
      <c r="P240" s="232"/>
    </row>
    <row r="241" spans="1:16" ht="15" thickBot="1" x14ac:dyDescent="0.4">
      <c r="A241" s="232"/>
      <c r="B241" s="232" t="s">
        <v>624</v>
      </c>
      <c r="C241" s="232"/>
      <c r="D241" s="232"/>
      <c r="E241" s="232"/>
      <c r="F241" s="232"/>
      <c r="G241" s="232"/>
      <c r="H241" s="232"/>
      <c r="I241" s="232"/>
      <c r="J241" s="232"/>
      <c r="K241" s="232"/>
      <c r="L241" s="232">
        <f>Clínica!C57</f>
        <v>0</v>
      </c>
      <c r="M241" s="232" t="s">
        <v>406</v>
      </c>
      <c r="N241" s="232"/>
      <c r="O241" s="202">
        <f>Clínica!C63</f>
        <v>0</v>
      </c>
      <c r="P241" s="232"/>
    </row>
    <row r="242" spans="1:16" x14ac:dyDescent="0.35">
      <c r="A242" s="232"/>
      <c r="B242" s="232"/>
      <c r="C242" s="232"/>
      <c r="D242" s="232"/>
      <c r="E242" s="232"/>
      <c r="F242" s="232"/>
      <c r="G242" s="232"/>
      <c r="H242" s="232"/>
      <c r="I242" s="232"/>
      <c r="J242" s="232"/>
      <c r="K242" s="232"/>
      <c r="L242" s="232"/>
      <c r="M242" s="232"/>
      <c r="N242" s="232"/>
      <c r="O242" s="232"/>
      <c r="P242" s="232"/>
    </row>
    <row r="243" spans="1:16" x14ac:dyDescent="0.35">
      <c r="A243" s="232"/>
      <c r="B243" s="232"/>
      <c r="C243" s="246" t="s">
        <v>625</v>
      </c>
      <c r="D243" s="232"/>
      <c r="E243" s="232"/>
      <c r="F243" s="232"/>
      <c r="G243" s="232"/>
      <c r="H243" s="232"/>
      <c r="I243" s="232"/>
      <c r="J243" s="232"/>
      <c r="K243" s="232"/>
      <c r="L243" s="232"/>
      <c r="M243" s="232"/>
      <c r="N243" s="232"/>
      <c r="O243" s="232"/>
      <c r="P243" s="232"/>
    </row>
    <row r="244" spans="1:16" x14ac:dyDescent="0.35">
      <c r="A244" s="232"/>
      <c r="B244" s="232"/>
      <c r="C244" s="232"/>
      <c r="D244" s="232"/>
      <c r="E244" s="232"/>
      <c r="F244" s="232"/>
      <c r="G244" s="232"/>
      <c r="H244" s="232"/>
      <c r="I244" s="232"/>
      <c r="J244" s="232"/>
      <c r="K244" s="232"/>
      <c r="L244" s="232"/>
      <c r="M244" s="232"/>
      <c r="N244" s="232"/>
      <c r="O244" s="232"/>
      <c r="P244" s="232"/>
    </row>
    <row r="245" spans="1:16" ht="15" thickBot="1" x14ac:dyDescent="0.4">
      <c r="A245" s="232"/>
      <c r="B245" s="232"/>
      <c r="C245" s="248" t="s">
        <v>626</v>
      </c>
      <c r="D245" s="232"/>
      <c r="E245" s="232"/>
      <c r="F245" s="232"/>
      <c r="G245" s="232"/>
      <c r="H245" s="232"/>
      <c r="I245" s="232"/>
      <c r="J245" s="232"/>
      <c r="K245" s="232"/>
      <c r="L245" s="232"/>
      <c r="M245" s="232"/>
      <c r="N245" s="232"/>
      <c r="O245" s="232"/>
      <c r="P245" s="232"/>
    </row>
    <row r="246" spans="1:16" ht="15" thickBot="1" x14ac:dyDescent="0.4">
      <c r="A246" s="232"/>
      <c r="B246" s="232" t="s">
        <v>627</v>
      </c>
      <c r="C246" s="232"/>
      <c r="D246" s="232"/>
      <c r="E246" s="232"/>
      <c r="F246" s="232"/>
      <c r="G246" s="232"/>
      <c r="H246" s="232"/>
      <c r="I246" s="232"/>
      <c r="J246" s="232"/>
      <c r="K246" s="232"/>
      <c r="L246" s="232">
        <f>Clínica!C65</f>
        <v>0</v>
      </c>
      <c r="M246" s="232" t="s">
        <v>406</v>
      </c>
      <c r="N246" s="232"/>
      <c r="O246" s="202">
        <f>Clínica!C71</f>
        <v>0</v>
      </c>
      <c r="P246" s="232"/>
    </row>
    <row r="247" spans="1:16" x14ac:dyDescent="0.35">
      <c r="A247" s="232"/>
      <c r="B247" s="232"/>
      <c r="C247" s="232"/>
      <c r="D247" s="232"/>
      <c r="E247" s="232"/>
      <c r="F247" s="232"/>
      <c r="G247" s="232"/>
      <c r="H247" s="232"/>
      <c r="I247" s="232"/>
      <c r="J247" s="232"/>
      <c r="K247" s="232"/>
      <c r="L247" s="232"/>
      <c r="M247" s="232"/>
      <c r="N247" s="232"/>
      <c r="O247" s="232"/>
      <c r="P247" s="232"/>
    </row>
    <row r="248" spans="1:16" x14ac:dyDescent="0.35">
      <c r="A248" s="232"/>
      <c r="B248" s="232"/>
      <c r="C248" s="246" t="s">
        <v>625</v>
      </c>
      <c r="D248" s="232"/>
      <c r="E248" s="232"/>
      <c r="F248" s="232"/>
      <c r="G248" s="232"/>
      <c r="H248" s="232"/>
      <c r="I248" s="232"/>
      <c r="J248" s="232"/>
      <c r="K248" s="232"/>
      <c r="L248" s="232"/>
      <c r="M248" s="232"/>
      <c r="N248" s="232"/>
      <c r="O248" s="232"/>
      <c r="P248" s="232"/>
    </row>
    <row r="249" spans="1:16" x14ac:dyDescent="0.35">
      <c r="A249" s="232"/>
      <c r="B249" s="232"/>
      <c r="C249" s="232"/>
      <c r="D249" s="232"/>
      <c r="E249" s="232"/>
      <c r="F249" s="232"/>
      <c r="G249" s="232"/>
      <c r="H249" s="232"/>
      <c r="I249" s="232"/>
      <c r="J249" s="232"/>
      <c r="K249" s="232"/>
      <c r="L249" s="232"/>
      <c r="M249" s="232"/>
      <c r="N249" s="232"/>
      <c r="O249" s="232"/>
      <c r="P249" s="232"/>
    </row>
    <row r="250" spans="1:16" x14ac:dyDescent="0.35">
      <c r="A250" s="232"/>
      <c r="B250" s="232"/>
      <c r="C250" s="248" t="s">
        <v>626</v>
      </c>
      <c r="D250" s="232"/>
      <c r="E250" s="232"/>
      <c r="F250" s="232"/>
      <c r="G250" s="232"/>
      <c r="H250" s="232"/>
      <c r="I250" s="232"/>
      <c r="J250" s="232"/>
      <c r="K250" s="232"/>
      <c r="L250" s="232"/>
      <c r="M250" s="232"/>
      <c r="N250" s="232"/>
      <c r="O250" s="232"/>
      <c r="P250" s="232"/>
    </row>
    <row r="251" spans="1:16" x14ac:dyDescent="0.35">
      <c r="A251" s="232"/>
      <c r="B251" s="232"/>
      <c r="C251" s="248"/>
      <c r="D251" s="232"/>
      <c r="E251" s="232"/>
      <c r="F251" s="232"/>
      <c r="G251" s="232"/>
      <c r="H251" s="232"/>
      <c r="I251" s="232"/>
      <c r="J251" s="232"/>
      <c r="K251" s="232"/>
      <c r="L251" s="232"/>
      <c r="M251" s="232"/>
      <c r="N251" s="232"/>
      <c r="O251" s="232"/>
      <c r="P251" s="232"/>
    </row>
    <row r="252" spans="1:16" x14ac:dyDescent="0.35">
      <c r="A252" s="232"/>
      <c r="B252" s="232"/>
      <c r="C252" s="248"/>
      <c r="D252" s="232"/>
      <c r="E252" s="232"/>
      <c r="F252" s="232"/>
      <c r="G252" s="232"/>
      <c r="H252" s="232"/>
      <c r="I252" s="232"/>
      <c r="J252" s="232"/>
      <c r="K252" s="232"/>
      <c r="L252" s="232"/>
      <c r="M252" s="232"/>
      <c r="N252" s="232"/>
      <c r="O252" s="232"/>
      <c r="P252" s="232"/>
    </row>
    <row r="253" spans="1:16" x14ac:dyDescent="0.35">
      <c r="A253" s="232"/>
      <c r="B253" s="232"/>
      <c r="C253" s="248"/>
      <c r="D253" s="232"/>
      <c r="E253" s="232"/>
      <c r="F253" s="232"/>
      <c r="G253" s="232"/>
      <c r="H253" s="232"/>
      <c r="I253" s="232"/>
      <c r="J253" s="232"/>
      <c r="K253" s="232"/>
      <c r="L253" s="232"/>
      <c r="M253" s="232"/>
      <c r="N253" s="232"/>
      <c r="O253" s="232"/>
      <c r="P253" s="232"/>
    </row>
    <row r="254" spans="1:16" x14ac:dyDescent="0.35">
      <c r="A254" s="232"/>
      <c r="B254" s="232"/>
      <c r="C254" s="248"/>
      <c r="D254" s="232"/>
      <c r="E254" s="232"/>
      <c r="F254" s="232"/>
      <c r="G254" s="232"/>
      <c r="H254" s="232"/>
      <c r="I254" s="232"/>
      <c r="J254" s="232"/>
      <c r="K254" s="232"/>
      <c r="L254" s="232"/>
      <c r="M254" s="232"/>
      <c r="N254" s="232"/>
      <c r="O254" s="232"/>
      <c r="P254" s="232"/>
    </row>
    <row r="255" spans="1:16" x14ac:dyDescent="0.35">
      <c r="A255" s="232"/>
      <c r="B255" s="243" t="s">
        <v>486</v>
      </c>
      <c r="C255" s="232"/>
      <c r="D255" s="232"/>
      <c r="E255" s="232"/>
      <c r="F255" s="232"/>
      <c r="G255" s="232"/>
      <c r="H255" s="232"/>
      <c r="I255" s="232"/>
      <c r="J255" s="232"/>
      <c r="K255" s="232"/>
      <c r="L255" s="232"/>
      <c r="M255" s="232"/>
      <c r="N255" s="232"/>
      <c r="O255" s="232"/>
      <c r="P255" s="232"/>
    </row>
    <row r="256" spans="1:16" ht="15" thickBot="1" x14ac:dyDescent="0.4">
      <c r="A256" s="232"/>
      <c r="B256" s="232"/>
      <c r="C256" s="232"/>
      <c r="D256" s="232"/>
      <c r="E256" s="232"/>
      <c r="F256" s="232"/>
      <c r="G256" s="232"/>
      <c r="H256" s="232"/>
      <c r="I256" s="232"/>
      <c r="J256" s="232"/>
      <c r="K256" s="232"/>
      <c r="L256" s="232"/>
      <c r="M256" s="232"/>
      <c r="N256" s="232"/>
      <c r="O256" s="232"/>
      <c r="P256" s="232"/>
    </row>
    <row r="257" spans="1:20" ht="15" thickBot="1" x14ac:dyDescent="0.4">
      <c r="A257" s="232"/>
      <c r="B257" s="232" t="s">
        <v>385</v>
      </c>
      <c r="C257" s="232"/>
      <c r="D257" s="232"/>
      <c r="E257" s="324">
        <f>'Resultados 0-1-2'!E28</f>
        <v>74.999978804174987</v>
      </c>
      <c r="F257" s="325"/>
      <c r="G257" s="325"/>
      <c r="H257" s="325"/>
      <c r="I257" s="325"/>
      <c r="J257" s="325"/>
      <c r="K257" s="325"/>
      <c r="L257" s="325"/>
      <c r="M257" s="325"/>
      <c r="N257" s="325"/>
      <c r="O257" s="326"/>
      <c r="P257" s="232"/>
    </row>
    <row r="258" spans="1:20" ht="15" thickBot="1" x14ac:dyDescent="0.4">
      <c r="A258" s="232"/>
      <c r="B258" s="232"/>
      <c r="C258" s="232"/>
      <c r="D258" s="232"/>
      <c r="E258" s="232"/>
      <c r="F258" s="232"/>
      <c r="G258" s="232"/>
      <c r="H258" s="232"/>
      <c r="I258" s="232"/>
      <c r="J258" s="232"/>
      <c r="K258" s="232"/>
      <c r="L258" s="232"/>
      <c r="M258" s="232"/>
      <c r="N258" s="232"/>
      <c r="O258" s="232"/>
      <c r="P258" s="232"/>
    </row>
    <row r="259" spans="1:20" ht="15" thickBot="1" x14ac:dyDescent="0.4">
      <c r="A259" s="232"/>
      <c r="B259" s="232" t="s">
        <v>628</v>
      </c>
      <c r="C259" s="232"/>
      <c r="D259" s="232"/>
      <c r="E259" s="232"/>
      <c r="F259" s="232"/>
      <c r="G259" s="232"/>
      <c r="H259" s="232"/>
      <c r="I259" s="232"/>
      <c r="J259" s="232"/>
      <c r="K259" s="232"/>
      <c r="L259" s="293" t="e">
        <f>Descripción!C46</f>
        <v>#DIV/0!</v>
      </c>
      <c r="M259" s="232" t="s">
        <v>406</v>
      </c>
      <c r="N259" s="232"/>
      <c r="O259" s="202">
        <f>Descripción!C47</f>
        <v>0</v>
      </c>
      <c r="P259" s="232"/>
      <c r="Q259" s="193" t="s">
        <v>629</v>
      </c>
      <c r="R259" s="193"/>
      <c r="S259" s="193"/>
      <c r="T259" s="193"/>
    </row>
    <row r="260" spans="1:20" x14ac:dyDescent="0.35">
      <c r="A260" s="232"/>
      <c r="B260" s="232"/>
      <c r="C260" s="232"/>
      <c r="D260" s="232"/>
      <c r="E260" s="232"/>
      <c r="F260" s="232"/>
      <c r="G260" s="232"/>
      <c r="H260" s="232"/>
      <c r="I260" s="232"/>
      <c r="J260" s="232"/>
      <c r="K260" s="232"/>
      <c r="L260" s="232"/>
      <c r="M260" s="232"/>
      <c r="N260" s="232"/>
      <c r="O260" s="232"/>
      <c r="P260" s="232"/>
    </row>
    <row r="261" spans="1:20" x14ac:dyDescent="0.35">
      <c r="A261" s="232"/>
      <c r="B261" s="232"/>
      <c r="C261" s="232"/>
      <c r="D261" s="232"/>
      <c r="E261" s="232"/>
      <c r="F261" s="232"/>
      <c r="G261" s="232"/>
      <c r="H261" s="232"/>
      <c r="I261" s="232"/>
      <c r="J261" s="232"/>
      <c r="K261" s="232"/>
      <c r="L261" s="232"/>
      <c r="M261" s="232"/>
      <c r="N261" s="232"/>
      <c r="O261" s="232"/>
      <c r="P261" s="232"/>
    </row>
    <row r="262" spans="1:20" x14ac:dyDescent="0.35">
      <c r="A262" s="232"/>
      <c r="B262" s="232"/>
      <c r="C262" s="246" t="s">
        <v>630</v>
      </c>
      <c r="D262" s="232"/>
      <c r="E262" s="232"/>
      <c r="F262" s="232"/>
      <c r="G262" s="232"/>
      <c r="H262" s="232"/>
      <c r="I262" s="232"/>
      <c r="J262" s="232"/>
      <c r="K262" s="232"/>
      <c r="L262" s="232"/>
      <c r="M262" s="232"/>
      <c r="N262" s="232"/>
      <c r="O262" s="232"/>
      <c r="P262" s="232"/>
    </row>
    <row r="263" spans="1:20" x14ac:dyDescent="0.35">
      <c r="A263" s="232"/>
      <c r="B263" s="232"/>
      <c r="C263" s="232"/>
      <c r="D263" s="232"/>
      <c r="E263" s="232"/>
      <c r="F263" s="232"/>
      <c r="G263" s="232"/>
      <c r="H263" s="232"/>
      <c r="I263" s="232"/>
      <c r="J263" s="232"/>
      <c r="K263" s="232"/>
      <c r="L263" s="232"/>
      <c r="M263" s="232"/>
      <c r="N263" s="232"/>
      <c r="O263" s="232"/>
      <c r="P263" s="232"/>
    </row>
    <row r="264" spans="1:20" x14ac:dyDescent="0.35">
      <c r="A264" s="232"/>
      <c r="B264" s="232"/>
      <c r="C264" s="248" t="s">
        <v>631</v>
      </c>
      <c r="D264" s="232"/>
      <c r="E264" s="232"/>
      <c r="F264" s="232"/>
      <c r="G264" s="232"/>
      <c r="H264" s="232"/>
      <c r="I264" s="232"/>
      <c r="J264" s="232"/>
      <c r="K264" s="232"/>
      <c r="L264" s="232"/>
      <c r="M264" s="232"/>
      <c r="N264" s="232"/>
      <c r="O264" s="232"/>
      <c r="P264" s="232"/>
    </row>
    <row r="265" spans="1:20" ht="15" thickBot="1" x14ac:dyDescent="0.4">
      <c r="A265" s="232"/>
      <c r="B265" s="232"/>
      <c r="C265" s="232"/>
      <c r="D265" s="232"/>
      <c r="E265" s="232"/>
      <c r="F265" s="232"/>
      <c r="G265" s="232"/>
      <c r="H265" s="232"/>
      <c r="I265" s="232"/>
      <c r="J265" s="232"/>
      <c r="K265" s="232"/>
      <c r="L265" s="232"/>
      <c r="M265" s="232"/>
      <c r="N265" s="232"/>
      <c r="O265" s="232"/>
      <c r="P265" s="232"/>
    </row>
    <row r="266" spans="1:20" ht="15" thickBot="1" x14ac:dyDescent="0.4">
      <c r="A266" s="232"/>
      <c r="B266" s="232" t="s">
        <v>632</v>
      </c>
      <c r="C266" s="232"/>
      <c r="D266" s="232"/>
      <c r="E266" s="232"/>
      <c r="F266" s="232"/>
      <c r="G266" s="232"/>
      <c r="H266" s="232"/>
      <c r="I266" s="232"/>
      <c r="J266" s="232"/>
      <c r="K266" s="232"/>
      <c r="L266" s="232">
        <f>Clínica!D41</f>
        <v>0</v>
      </c>
      <c r="M266" s="232" t="s">
        <v>406</v>
      </c>
      <c r="N266" s="232"/>
      <c r="O266" s="202">
        <f>Clínica!F41</f>
        <v>0</v>
      </c>
      <c r="P266" s="232"/>
    </row>
    <row r="267" spans="1:20" x14ac:dyDescent="0.35">
      <c r="A267" s="232"/>
      <c r="B267" s="232"/>
      <c r="C267" s="232"/>
      <c r="D267" s="232"/>
      <c r="E267" s="232"/>
      <c r="F267" s="232"/>
      <c r="G267" s="232"/>
      <c r="H267" s="232"/>
      <c r="I267" s="232"/>
      <c r="J267" s="232"/>
      <c r="K267" s="232"/>
      <c r="L267" s="232"/>
      <c r="M267" s="232"/>
      <c r="N267" s="232"/>
      <c r="O267" s="232"/>
      <c r="P267" s="232"/>
    </row>
    <row r="268" spans="1:20" x14ac:dyDescent="0.35">
      <c r="A268" s="232"/>
      <c r="B268" s="232"/>
      <c r="C268" s="246" t="s">
        <v>633</v>
      </c>
      <c r="D268" s="232"/>
      <c r="E268" s="232"/>
      <c r="F268" s="232"/>
      <c r="G268" s="232"/>
      <c r="H268" s="232"/>
      <c r="I268" s="232"/>
      <c r="J268" s="232"/>
      <c r="K268" s="232"/>
      <c r="L268" s="232"/>
      <c r="M268" s="232"/>
      <c r="N268" s="232"/>
      <c r="O268" s="232"/>
      <c r="P268" s="232"/>
    </row>
    <row r="269" spans="1:20" x14ac:dyDescent="0.35">
      <c r="A269" s="232"/>
      <c r="B269" s="232"/>
      <c r="C269" s="232"/>
      <c r="D269" s="232"/>
      <c r="E269" s="232"/>
      <c r="F269" s="232"/>
      <c r="G269" s="232"/>
      <c r="H269" s="232"/>
      <c r="I269" s="232"/>
      <c r="J269" s="232"/>
      <c r="K269" s="232"/>
      <c r="L269" s="232"/>
      <c r="M269" s="232"/>
      <c r="N269" s="232"/>
      <c r="O269" s="232"/>
      <c r="P269" s="232"/>
    </row>
    <row r="270" spans="1:20" x14ac:dyDescent="0.35">
      <c r="A270" s="232"/>
      <c r="B270" s="232"/>
      <c r="C270" s="248" t="s">
        <v>626</v>
      </c>
      <c r="D270" s="232"/>
      <c r="E270" s="232"/>
      <c r="F270" s="232"/>
      <c r="G270" s="232"/>
      <c r="H270" s="232"/>
      <c r="I270" s="232"/>
      <c r="J270" s="232"/>
      <c r="K270" s="232"/>
      <c r="L270" s="232"/>
      <c r="M270" s="232"/>
      <c r="N270" s="232"/>
      <c r="O270" s="232"/>
      <c r="P270" s="232"/>
    </row>
    <row r="271" spans="1:20" ht="15" thickBot="1" x14ac:dyDescent="0.4">
      <c r="A271" s="232"/>
      <c r="B271" s="232"/>
      <c r="C271" s="232"/>
      <c r="D271" s="232"/>
      <c r="E271" s="232"/>
      <c r="F271" s="232"/>
      <c r="G271" s="232"/>
      <c r="H271" s="232"/>
      <c r="I271" s="232"/>
      <c r="J271" s="232"/>
      <c r="K271" s="232"/>
      <c r="L271" s="232"/>
      <c r="M271" s="232"/>
      <c r="N271" s="232"/>
      <c r="O271" s="232"/>
      <c r="P271" s="232"/>
    </row>
    <row r="272" spans="1:20" ht="15" thickBot="1" x14ac:dyDescent="0.4">
      <c r="A272" s="232"/>
      <c r="B272" s="232" t="s">
        <v>634</v>
      </c>
      <c r="C272" s="232"/>
      <c r="D272" s="232"/>
      <c r="E272" s="232"/>
      <c r="F272" s="232"/>
      <c r="G272" s="232"/>
      <c r="H272" s="232"/>
      <c r="I272" s="232"/>
      <c r="J272" s="232"/>
      <c r="K272" s="232"/>
      <c r="L272" s="232">
        <f>Clínica!D42</f>
        <v>0</v>
      </c>
      <c r="M272" s="232" t="s">
        <v>406</v>
      </c>
      <c r="N272" s="232"/>
      <c r="O272" s="202">
        <f>Clínica!F42</f>
        <v>0</v>
      </c>
      <c r="P272" s="232"/>
    </row>
    <row r="273" spans="1:16" x14ac:dyDescent="0.35">
      <c r="A273" s="232"/>
      <c r="B273" s="232"/>
      <c r="C273" s="232"/>
      <c r="D273" s="232"/>
      <c r="E273" s="232"/>
      <c r="F273" s="232"/>
      <c r="G273" s="232"/>
      <c r="H273" s="232"/>
      <c r="I273" s="232"/>
      <c r="J273" s="232"/>
      <c r="K273" s="232"/>
      <c r="L273" s="232"/>
      <c r="M273" s="232"/>
      <c r="N273" s="232"/>
      <c r="O273" s="232"/>
      <c r="P273" s="232"/>
    </row>
    <row r="274" spans="1:16" x14ac:dyDescent="0.35">
      <c r="A274" s="232"/>
      <c r="B274" s="232"/>
      <c r="C274" s="246" t="s">
        <v>633</v>
      </c>
      <c r="D274" s="232"/>
      <c r="E274" s="232"/>
      <c r="F274" s="232"/>
      <c r="G274" s="232"/>
      <c r="H274" s="232"/>
      <c r="I274" s="232"/>
      <c r="J274" s="232"/>
      <c r="K274" s="232"/>
      <c r="L274" s="232"/>
      <c r="M274" s="232"/>
      <c r="N274" s="232"/>
      <c r="O274" s="232"/>
      <c r="P274" s="232"/>
    </row>
    <row r="275" spans="1:16" x14ac:dyDescent="0.35">
      <c r="A275" s="232"/>
      <c r="B275" s="232"/>
      <c r="C275" s="232"/>
      <c r="D275" s="232"/>
      <c r="E275" s="232"/>
      <c r="F275" s="232"/>
      <c r="G275" s="232"/>
      <c r="H275" s="232"/>
      <c r="I275" s="232"/>
      <c r="J275" s="232"/>
      <c r="K275" s="232"/>
      <c r="L275" s="232"/>
      <c r="M275" s="232"/>
      <c r="N275" s="232"/>
      <c r="O275" s="232"/>
      <c r="P275" s="232"/>
    </row>
    <row r="276" spans="1:16" x14ac:dyDescent="0.35">
      <c r="A276" s="232"/>
      <c r="B276" s="232"/>
      <c r="C276" s="248" t="s">
        <v>626</v>
      </c>
      <c r="D276" s="232"/>
      <c r="E276" s="232"/>
      <c r="F276" s="232"/>
      <c r="G276" s="232"/>
      <c r="H276" s="232"/>
      <c r="I276" s="232"/>
      <c r="J276" s="232"/>
      <c r="K276" s="232"/>
      <c r="L276" s="232"/>
      <c r="M276" s="232"/>
      <c r="N276" s="232"/>
      <c r="O276" s="232"/>
      <c r="P276" s="232"/>
    </row>
    <row r="277" spans="1:16" ht="15" thickBot="1" x14ac:dyDescent="0.4">
      <c r="A277" s="232"/>
      <c r="B277" s="232"/>
      <c r="C277" s="232"/>
      <c r="D277" s="232"/>
      <c r="E277" s="232"/>
      <c r="F277" s="232"/>
      <c r="G277" s="232"/>
      <c r="H277" s="232"/>
      <c r="I277" s="232"/>
      <c r="J277" s="232"/>
      <c r="K277" s="232"/>
      <c r="L277" s="232"/>
      <c r="M277" s="232"/>
      <c r="N277" s="232"/>
      <c r="O277" s="232"/>
      <c r="P277" s="232"/>
    </row>
    <row r="278" spans="1:16" ht="15" thickBot="1" x14ac:dyDescent="0.4">
      <c r="A278" s="232"/>
      <c r="B278" s="232" t="s">
        <v>635</v>
      </c>
      <c r="C278" s="232"/>
      <c r="D278" s="232"/>
      <c r="E278" s="232"/>
      <c r="F278" s="232"/>
      <c r="G278" s="232"/>
      <c r="H278" s="232"/>
      <c r="I278" s="232"/>
      <c r="J278" s="232"/>
      <c r="K278" s="232"/>
      <c r="L278" s="232">
        <f>Clínica!D43</f>
        <v>0</v>
      </c>
      <c r="M278" s="232" t="s">
        <v>406</v>
      </c>
      <c r="N278" s="232"/>
      <c r="O278" s="202">
        <f>Clínica!F43</f>
        <v>0</v>
      </c>
      <c r="P278" s="232"/>
    </row>
    <row r="279" spans="1:16" x14ac:dyDescent="0.35">
      <c r="A279" s="232"/>
      <c r="B279" s="232"/>
      <c r="C279" s="232"/>
      <c r="D279" s="232"/>
      <c r="E279" s="232"/>
      <c r="F279" s="232"/>
      <c r="G279" s="232"/>
      <c r="H279" s="232"/>
      <c r="I279" s="232"/>
      <c r="J279" s="232"/>
      <c r="K279" s="232"/>
      <c r="L279" s="232"/>
      <c r="M279" s="232"/>
      <c r="N279" s="232"/>
      <c r="O279" s="232"/>
      <c r="P279" s="232"/>
    </row>
    <row r="280" spans="1:16" x14ac:dyDescent="0.35">
      <c r="A280" s="232"/>
      <c r="B280" s="232"/>
      <c r="C280" s="246" t="s">
        <v>633</v>
      </c>
      <c r="D280" s="232"/>
      <c r="E280" s="232"/>
      <c r="F280" s="232"/>
      <c r="G280" s="232"/>
      <c r="H280" s="232"/>
      <c r="I280" s="232"/>
      <c r="J280" s="232"/>
      <c r="K280" s="232"/>
      <c r="L280" s="232"/>
      <c r="M280" s="232"/>
      <c r="N280" s="232"/>
      <c r="O280" s="232"/>
      <c r="P280" s="232"/>
    </row>
    <row r="281" spans="1:16" x14ac:dyDescent="0.35">
      <c r="A281" s="232"/>
      <c r="B281" s="232"/>
      <c r="C281" s="232"/>
      <c r="D281" s="232"/>
      <c r="E281" s="232"/>
      <c r="F281" s="232"/>
      <c r="G281" s="232"/>
      <c r="H281" s="232"/>
      <c r="I281" s="232"/>
      <c r="J281" s="232"/>
      <c r="K281" s="232"/>
      <c r="L281" s="232"/>
      <c r="M281" s="232"/>
      <c r="N281" s="232"/>
      <c r="O281" s="232"/>
      <c r="P281" s="232"/>
    </row>
    <row r="282" spans="1:16" x14ac:dyDescent="0.35">
      <c r="A282" s="232"/>
      <c r="B282" s="232"/>
      <c r="C282" s="248" t="s">
        <v>626</v>
      </c>
      <c r="D282" s="232"/>
      <c r="E282" s="232"/>
      <c r="F282" s="232"/>
      <c r="G282" s="232"/>
      <c r="H282" s="232"/>
      <c r="I282" s="232"/>
      <c r="J282" s="232"/>
      <c r="K282" s="232"/>
      <c r="L282" s="232"/>
      <c r="M282" s="232"/>
      <c r="N282" s="232"/>
      <c r="O282" s="232"/>
      <c r="P282" s="232"/>
    </row>
    <row r="283" spans="1:16" ht="15" thickBot="1" x14ac:dyDescent="0.4">
      <c r="A283" s="232"/>
      <c r="B283" s="232"/>
      <c r="C283" s="232"/>
      <c r="D283" s="232"/>
      <c r="E283" s="232"/>
      <c r="F283" s="232"/>
      <c r="G283" s="232"/>
      <c r="H283" s="232"/>
      <c r="I283" s="232"/>
      <c r="J283" s="232"/>
      <c r="K283" s="232"/>
      <c r="L283" s="232"/>
      <c r="M283" s="232"/>
      <c r="N283" s="232"/>
      <c r="O283" s="232"/>
      <c r="P283" s="232"/>
    </row>
    <row r="284" spans="1:16" ht="15" thickBot="1" x14ac:dyDescent="0.4">
      <c r="A284" s="232"/>
      <c r="B284" s="232" t="s">
        <v>636</v>
      </c>
      <c r="C284" s="232"/>
      <c r="D284" s="232"/>
      <c r="E284" s="232"/>
      <c r="F284" s="232"/>
      <c r="G284" s="232"/>
      <c r="H284" s="232"/>
      <c r="I284" s="232"/>
      <c r="J284" s="232"/>
      <c r="K284" s="232"/>
      <c r="L284" s="232">
        <f>Clínica!D44</f>
        <v>0</v>
      </c>
      <c r="M284" s="232" t="s">
        <v>406</v>
      </c>
      <c r="N284" s="232"/>
      <c r="O284" s="202">
        <f>Clínica!F44</f>
        <v>0</v>
      </c>
      <c r="P284" s="232"/>
    </row>
    <row r="285" spans="1:16" x14ac:dyDescent="0.35">
      <c r="A285" s="232"/>
      <c r="B285" s="232"/>
      <c r="C285" s="232"/>
      <c r="D285" s="232"/>
      <c r="E285" s="232"/>
      <c r="F285" s="232"/>
      <c r="G285" s="232"/>
      <c r="H285" s="232"/>
      <c r="I285" s="232"/>
      <c r="J285" s="232"/>
      <c r="K285" s="232"/>
      <c r="L285" s="232"/>
      <c r="M285" s="232"/>
      <c r="N285" s="232"/>
      <c r="O285" s="232"/>
      <c r="P285" s="232"/>
    </row>
    <row r="286" spans="1:16" x14ac:dyDescent="0.35">
      <c r="A286" s="232"/>
      <c r="B286" s="232"/>
      <c r="C286" s="246" t="s">
        <v>633</v>
      </c>
      <c r="D286" s="232"/>
      <c r="E286" s="232"/>
      <c r="F286" s="232"/>
      <c r="G286" s="232"/>
      <c r="H286" s="232"/>
      <c r="I286" s="232"/>
      <c r="J286" s="232"/>
      <c r="K286" s="232"/>
      <c r="L286" s="232"/>
      <c r="M286" s="232"/>
      <c r="N286" s="232"/>
      <c r="O286" s="232"/>
      <c r="P286" s="232"/>
    </row>
    <row r="287" spans="1:16" x14ac:dyDescent="0.35">
      <c r="A287" s="232"/>
      <c r="B287" s="232"/>
      <c r="C287" s="232"/>
      <c r="D287" s="232"/>
      <c r="E287" s="232"/>
      <c r="F287" s="232"/>
      <c r="G287" s="232"/>
      <c r="H287" s="232"/>
      <c r="I287" s="232"/>
      <c r="J287" s="232"/>
      <c r="K287" s="232"/>
      <c r="L287" s="232"/>
      <c r="M287" s="232"/>
      <c r="N287" s="232"/>
      <c r="O287" s="232"/>
      <c r="P287" s="232"/>
    </row>
    <row r="288" spans="1:16" x14ac:dyDescent="0.35">
      <c r="A288" s="232"/>
      <c r="B288" s="232"/>
      <c r="C288" s="248" t="s">
        <v>626</v>
      </c>
      <c r="D288" s="232"/>
      <c r="E288" s="232"/>
      <c r="F288" s="232"/>
      <c r="G288" s="232"/>
      <c r="H288" s="232"/>
      <c r="I288" s="232"/>
      <c r="J288" s="232"/>
      <c r="K288" s="232"/>
      <c r="L288" s="232"/>
      <c r="M288" s="232"/>
      <c r="N288" s="232"/>
      <c r="O288" s="232"/>
      <c r="P288" s="232"/>
    </row>
    <row r="289" spans="1:25" ht="15" thickBot="1" x14ac:dyDescent="0.4">
      <c r="A289" s="232"/>
      <c r="B289" s="232"/>
      <c r="C289" s="232"/>
      <c r="D289" s="232"/>
      <c r="E289" s="232"/>
      <c r="F289" s="232"/>
      <c r="G289" s="232"/>
      <c r="H289" s="232"/>
      <c r="I289" s="232"/>
      <c r="J289" s="232"/>
      <c r="K289" s="232"/>
      <c r="L289" s="232"/>
      <c r="M289" s="232"/>
      <c r="N289" s="232"/>
      <c r="O289" s="232"/>
      <c r="P289" s="232"/>
    </row>
    <row r="290" spans="1:25" ht="15" thickBot="1" x14ac:dyDescent="0.4">
      <c r="A290" s="232"/>
      <c r="B290" s="232" t="s">
        <v>637</v>
      </c>
      <c r="C290" s="232"/>
      <c r="D290" s="232"/>
      <c r="E290" s="232"/>
      <c r="F290" s="232"/>
      <c r="G290" s="232"/>
      <c r="H290" s="232"/>
      <c r="I290" s="232"/>
      <c r="J290" s="232"/>
      <c r="K290" s="232"/>
      <c r="L290" s="232">
        <f>Clínica!D45</f>
        <v>0</v>
      </c>
      <c r="M290" s="232" t="s">
        <v>406</v>
      </c>
      <c r="N290" s="232"/>
      <c r="O290" s="202">
        <f>Clínica!F45</f>
        <v>0</v>
      </c>
      <c r="P290" s="232"/>
    </row>
    <row r="291" spans="1:25" x14ac:dyDescent="0.35">
      <c r="A291" s="232"/>
      <c r="B291" s="232"/>
      <c r="C291" s="232"/>
      <c r="D291" s="232"/>
      <c r="E291" s="232"/>
      <c r="F291" s="232"/>
      <c r="G291" s="232"/>
      <c r="H291" s="232"/>
      <c r="I291" s="232"/>
      <c r="J291" s="232"/>
      <c r="K291" s="232"/>
      <c r="L291" s="232"/>
      <c r="M291" s="232"/>
      <c r="N291" s="232"/>
      <c r="O291" s="232"/>
      <c r="P291" s="232"/>
    </row>
    <row r="292" spans="1:25" x14ac:dyDescent="0.35">
      <c r="A292" s="232"/>
      <c r="B292" s="232"/>
      <c r="C292" s="246" t="s">
        <v>633</v>
      </c>
      <c r="D292" s="232"/>
      <c r="E292" s="232"/>
      <c r="F292" s="232"/>
      <c r="G292" s="232"/>
      <c r="H292" s="232"/>
      <c r="I292" s="232"/>
      <c r="J292" s="232"/>
      <c r="K292" s="232"/>
      <c r="L292" s="232"/>
      <c r="M292" s="232"/>
      <c r="N292" s="232"/>
      <c r="O292" s="232"/>
      <c r="P292" s="232"/>
    </row>
    <row r="293" spans="1:25" x14ac:dyDescent="0.35">
      <c r="A293" s="232"/>
      <c r="B293" s="232"/>
      <c r="C293" s="232"/>
      <c r="D293" s="232"/>
      <c r="E293" s="232"/>
      <c r="F293" s="232"/>
      <c r="G293" s="232"/>
      <c r="H293" s="232"/>
      <c r="I293" s="232"/>
      <c r="J293" s="232"/>
      <c r="K293" s="232"/>
      <c r="L293" s="232"/>
      <c r="M293" s="232"/>
      <c r="N293" s="232"/>
      <c r="O293" s="232"/>
      <c r="P293" s="232"/>
    </row>
    <row r="294" spans="1:25" ht="15" thickBot="1" x14ac:dyDescent="0.4">
      <c r="A294" s="232"/>
      <c r="B294" s="232"/>
      <c r="C294" s="248" t="s">
        <v>626</v>
      </c>
      <c r="D294" s="232"/>
      <c r="E294" s="232"/>
      <c r="F294" s="232"/>
      <c r="G294" s="232"/>
      <c r="H294" s="232"/>
      <c r="I294" s="232"/>
      <c r="J294" s="232"/>
      <c r="K294" s="232"/>
      <c r="L294" s="232"/>
      <c r="M294" s="232"/>
      <c r="N294" s="232"/>
      <c r="O294" s="232"/>
      <c r="P294" s="232"/>
    </row>
    <row r="295" spans="1:25" ht="15" thickBot="1" x14ac:dyDescent="0.4">
      <c r="A295" s="232"/>
      <c r="B295" s="232" t="s">
        <v>638</v>
      </c>
      <c r="C295" s="232"/>
      <c r="D295" s="232"/>
      <c r="E295" s="232"/>
      <c r="F295" s="232"/>
      <c r="G295" s="232"/>
      <c r="H295" s="327" t="s">
        <v>578</v>
      </c>
      <c r="I295" s="327"/>
      <c r="J295" s="327"/>
      <c r="K295" s="327"/>
      <c r="L295" s="327"/>
      <c r="M295" s="327"/>
      <c r="N295" s="328"/>
      <c r="O295" s="202">
        <f>Clínica!F46</f>
        <v>0</v>
      </c>
      <c r="P295" s="232"/>
      <c r="Q295" s="339" t="s">
        <v>639</v>
      </c>
      <c r="R295" s="339"/>
      <c r="S295" s="339"/>
      <c r="T295" s="339"/>
      <c r="U295" s="339"/>
      <c r="V295" s="339"/>
      <c r="W295" s="339"/>
      <c r="X295" s="339"/>
      <c r="Y295" s="339"/>
    </row>
    <row r="296" spans="1:25" x14ac:dyDescent="0.35">
      <c r="A296" s="232"/>
      <c r="B296" s="232"/>
      <c r="C296" s="232"/>
      <c r="D296" s="232"/>
      <c r="E296" s="232"/>
      <c r="F296" s="232"/>
      <c r="G296" s="232"/>
      <c r="H296" s="232"/>
      <c r="I296" s="232"/>
      <c r="J296" s="232"/>
      <c r="K296" s="232"/>
      <c r="L296" s="232"/>
      <c r="M296" s="232"/>
      <c r="N296" s="232"/>
      <c r="O296" s="232"/>
      <c r="P296" s="232"/>
      <c r="Q296" s="339"/>
      <c r="R296" s="339"/>
      <c r="S296" s="339"/>
      <c r="T296" s="339"/>
      <c r="U296" s="339"/>
      <c r="V296" s="339"/>
      <c r="W296" s="339"/>
      <c r="X296" s="339"/>
      <c r="Y296" s="339"/>
    </row>
    <row r="297" spans="1:25" x14ac:dyDescent="0.35">
      <c r="A297" s="232"/>
      <c r="B297" s="232"/>
      <c r="C297" s="246" t="s">
        <v>640</v>
      </c>
      <c r="D297" s="232"/>
      <c r="E297" s="232"/>
      <c r="F297" s="232"/>
      <c r="G297" s="232"/>
      <c r="H297" s="232"/>
      <c r="I297" s="232"/>
      <c r="J297" s="232"/>
      <c r="K297" s="232"/>
      <c r="L297" s="232"/>
      <c r="M297" s="232"/>
      <c r="N297" s="232"/>
      <c r="O297" s="232"/>
      <c r="P297" s="232"/>
      <c r="Q297" s="193" t="s">
        <v>579</v>
      </c>
      <c r="R297" s="193"/>
      <c r="S297" s="193"/>
      <c r="T297" s="193"/>
      <c r="U297" s="193"/>
    </row>
    <row r="298" spans="1:25" x14ac:dyDescent="0.35">
      <c r="A298" s="232"/>
      <c r="B298" s="232"/>
      <c r="C298" s="232"/>
      <c r="D298" s="232"/>
      <c r="E298" s="232"/>
      <c r="F298" s="232"/>
      <c r="G298" s="232"/>
      <c r="H298" s="232"/>
      <c r="I298" s="232"/>
      <c r="J298" s="232"/>
      <c r="K298" s="232"/>
      <c r="L298" s="232"/>
      <c r="M298" s="232"/>
      <c r="N298" s="232"/>
      <c r="O298" s="232"/>
      <c r="P298" s="232"/>
      <c r="Q298" s="40" t="s">
        <v>578</v>
      </c>
    </row>
    <row r="299" spans="1:25" x14ac:dyDescent="0.35">
      <c r="A299" s="232"/>
      <c r="B299" s="232"/>
      <c r="C299" s="248" t="s">
        <v>641</v>
      </c>
      <c r="D299" s="232"/>
      <c r="E299" s="232"/>
      <c r="F299" s="232"/>
      <c r="G299" s="232"/>
      <c r="H299" s="232"/>
      <c r="I299" s="232"/>
      <c r="J299" s="232"/>
      <c r="K299" s="232"/>
      <c r="L299" s="232"/>
      <c r="M299" s="232"/>
      <c r="N299" s="232"/>
      <c r="O299" s="232"/>
      <c r="P299" s="232"/>
      <c r="Q299" s="40" t="s">
        <v>642</v>
      </c>
    </row>
    <row r="300" spans="1:25" x14ac:dyDescent="0.35">
      <c r="A300" s="232"/>
      <c r="B300" s="232"/>
      <c r="C300" s="232"/>
      <c r="D300" s="232"/>
      <c r="E300" s="232"/>
      <c r="F300" s="232"/>
      <c r="G300" s="232"/>
      <c r="H300" s="232"/>
      <c r="I300" s="232"/>
      <c r="J300" s="232"/>
      <c r="K300" s="232"/>
      <c r="L300" s="232"/>
      <c r="M300" s="232"/>
      <c r="N300" s="232"/>
      <c r="O300" s="232"/>
      <c r="P300" s="232"/>
      <c r="Q300" s="40" t="s">
        <v>643</v>
      </c>
    </row>
    <row r="301" spans="1:25" x14ac:dyDescent="0.35">
      <c r="A301" s="232"/>
      <c r="B301" s="232"/>
      <c r="C301" s="232"/>
      <c r="D301" s="232"/>
      <c r="E301" s="232"/>
      <c r="F301" s="232"/>
      <c r="G301" s="232"/>
      <c r="H301" s="232"/>
      <c r="I301" s="232"/>
      <c r="J301" s="232"/>
      <c r="K301" s="232"/>
      <c r="L301" s="232"/>
      <c r="M301" s="232"/>
      <c r="N301" s="232"/>
      <c r="O301" s="232"/>
      <c r="P301" s="232"/>
    </row>
    <row r="302" spans="1:25" x14ac:dyDescent="0.35">
      <c r="A302" s="232"/>
      <c r="B302" s="232"/>
      <c r="C302" s="232"/>
      <c r="D302" s="232"/>
      <c r="E302" s="232"/>
      <c r="F302" s="232"/>
      <c r="G302" s="232"/>
      <c r="H302" s="232"/>
      <c r="I302" s="232"/>
      <c r="J302" s="232"/>
      <c r="K302" s="232"/>
      <c r="L302" s="232"/>
      <c r="M302" s="232"/>
      <c r="N302" s="232"/>
      <c r="O302" s="232"/>
      <c r="P302" s="232"/>
    </row>
    <row r="303" spans="1:25" x14ac:dyDescent="0.35">
      <c r="A303" s="232"/>
      <c r="B303" s="232"/>
      <c r="C303" s="232"/>
      <c r="D303" s="232"/>
      <c r="E303" s="232"/>
      <c r="F303" s="232"/>
      <c r="G303" s="232"/>
      <c r="H303" s="232"/>
      <c r="I303" s="232"/>
      <c r="J303" s="232"/>
      <c r="K303" s="232"/>
      <c r="L303" s="232"/>
      <c r="M303" s="232"/>
      <c r="N303" s="232"/>
      <c r="O303" s="232"/>
      <c r="P303" s="232"/>
    </row>
    <row r="304" spans="1:25" x14ac:dyDescent="0.35">
      <c r="A304" s="232"/>
      <c r="B304" s="243" t="s">
        <v>435</v>
      </c>
      <c r="C304" s="232"/>
      <c r="D304" s="232"/>
      <c r="E304" s="232"/>
      <c r="F304" s="232"/>
      <c r="G304" s="232"/>
      <c r="H304" s="232"/>
      <c r="I304" s="232"/>
      <c r="J304" s="232"/>
      <c r="K304" s="232"/>
      <c r="L304" s="232"/>
      <c r="M304" s="232"/>
      <c r="N304" s="232"/>
      <c r="O304" s="232"/>
      <c r="P304" s="232"/>
    </row>
    <row r="305" spans="1:16" ht="15" thickBot="1" x14ac:dyDescent="0.4">
      <c r="A305" s="232"/>
      <c r="B305" s="232"/>
      <c r="C305" s="232"/>
      <c r="D305" s="232"/>
      <c r="E305" s="232"/>
      <c r="F305" s="232"/>
      <c r="G305" s="232"/>
      <c r="H305" s="232"/>
      <c r="I305" s="232"/>
      <c r="J305" s="232"/>
      <c r="K305" s="232"/>
      <c r="L305" s="232"/>
      <c r="M305" s="232"/>
      <c r="N305" s="232"/>
      <c r="O305" s="232"/>
      <c r="P305" s="232"/>
    </row>
    <row r="306" spans="1:16" ht="15" thickBot="1" x14ac:dyDescent="0.4">
      <c r="A306" s="232"/>
      <c r="B306" s="232" t="s">
        <v>385</v>
      </c>
      <c r="C306" s="232"/>
      <c r="D306" s="232"/>
      <c r="E306" s="324">
        <f>'Resultados 0-1-2'!E31</f>
        <v>0</v>
      </c>
      <c r="F306" s="325"/>
      <c r="G306" s="325"/>
      <c r="H306" s="325"/>
      <c r="I306" s="325"/>
      <c r="J306" s="325"/>
      <c r="K306" s="325"/>
      <c r="L306" s="325"/>
      <c r="M306" s="325"/>
      <c r="N306" s="325"/>
      <c r="O306" s="326"/>
      <c r="P306" s="232"/>
    </row>
    <row r="307" spans="1:16" ht="15" thickBot="1" x14ac:dyDescent="0.4">
      <c r="A307" s="232"/>
      <c r="B307" s="232"/>
      <c r="C307" s="232"/>
      <c r="D307" s="232"/>
      <c r="E307" s="232"/>
      <c r="F307" s="232"/>
      <c r="G307" s="232"/>
      <c r="H307" s="232"/>
      <c r="I307" s="232"/>
      <c r="J307" s="232"/>
      <c r="K307" s="232"/>
      <c r="L307" s="232"/>
      <c r="M307" s="232"/>
      <c r="N307" s="232"/>
      <c r="O307" s="232"/>
      <c r="P307" s="232"/>
    </row>
    <row r="308" spans="1:16" ht="15" thickBot="1" x14ac:dyDescent="0.4">
      <c r="A308" s="232"/>
      <c r="B308" s="232" t="s">
        <v>644</v>
      </c>
      <c r="C308" s="232"/>
      <c r="D308" s="232"/>
      <c r="E308" s="232"/>
      <c r="F308" s="232"/>
      <c r="G308" s="232"/>
      <c r="H308" s="232"/>
      <c r="I308" s="232"/>
      <c r="J308" s="232">
        <f>Clínica!F7</f>
        <v>0</v>
      </c>
      <c r="K308" s="232" t="s">
        <v>610</v>
      </c>
      <c r="L308" s="232"/>
      <c r="M308" s="232"/>
      <c r="N308" s="232"/>
      <c r="O308" s="202">
        <f>Clínica!I7</f>
        <v>0</v>
      </c>
      <c r="P308" s="232"/>
    </row>
    <row r="309" spans="1:16" x14ac:dyDescent="0.35">
      <c r="A309" s="232"/>
      <c r="B309" s="232"/>
      <c r="C309" s="232"/>
      <c r="D309" s="232"/>
      <c r="E309" s="232"/>
      <c r="F309" s="232"/>
      <c r="G309" s="232"/>
      <c r="H309" s="232"/>
      <c r="I309" s="232"/>
      <c r="J309" s="232">
        <f>Clínica!F8</f>
        <v>0</v>
      </c>
      <c r="K309" s="232" t="s">
        <v>611</v>
      </c>
      <c r="L309" s="232"/>
      <c r="M309" s="232"/>
      <c r="N309" s="232"/>
      <c r="O309" s="232"/>
      <c r="P309" s="232"/>
    </row>
    <row r="310" spans="1:16" x14ac:dyDescent="0.35">
      <c r="A310" s="232"/>
      <c r="B310" s="232"/>
      <c r="C310" s="232"/>
      <c r="D310" s="232"/>
      <c r="E310" s="232"/>
      <c r="F310" s="232"/>
      <c r="G310" s="232"/>
      <c r="H310" s="232"/>
      <c r="I310" s="232"/>
      <c r="J310" s="232"/>
      <c r="K310" s="232"/>
      <c r="L310" s="232"/>
      <c r="M310" s="232"/>
      <c r="N310" s="232"/>
      <c r="O310" s="232"/>
      <c r="P310" s="232"/>
    </row>
    <row r="311" spans="1:16" x14ac:dyDescent="0.35">
      <c r="A311" s="232"/>
      <c r="B311" s="232"/>
      <c r="C311" s="332" t="s">
        <v>645</v>
      </c>
      <c r="D311" s="332"/>
      <c r="E311" s="332"/>
      <c r="F311" s="332"/>
      <c r="G311" s="332"/>
      <c r="H311" s="332"/>
      <c r="I311" s="332"/>
      <c r="J311" s="332"/>
      <c r="K311" s="332"/>
      <c r="L311" s="332"/>
      <c r="M311" s="332"/>
      <c r="N311" s="332"/>
      <c r="O311" s="332"/>
      <c r="P311" s="232"/>
    </row>
    <row r="312" spans="1:16" x14ac:dyDescent="0.35">
      <c r="A312" s="232"/>
      <c r="B312" s="232"/>
      <c r="C312" s="332"/>
      <c r="D312" s="332"/>
      <c r="E312" s="332"/>
      <c r="F312" s="332"/>
      <c r="G312" s="332"/>
      <c r="H312" s="332"/>
      <c r="I312" s="332"/>
      <c r="J312" s="332"/>
      <c r="K312" s="332"/>
      <c r="L312" s="332"/>
      <c r="M312" s="332"/>
      <c r="N312" s="332"/>
      <c r="O312" s="332"/>
      <c r="P312" s="232"/>
    </row>
    <row r="313" spans="1:16" x14ac:dyDescent="0.35">
      <c r="A313" s="232"/>
      <c r="B313" s="232"/>
      <c r="C313" s="232"/>
      <c r="D313" s="232"/>
      <c r="E313" s="232"/>
      <c r="F313" s="232"/>
      <c r="G313" s="232"/>
      <c r="H313" s="232"/>
      <c r="I313" s="232"/>
      <c r="J313" s="232"/>
      <c r="K313" s="232"/>
      <c r="L313" s="232"/>
      <c r="M313" s="232"/>
      <c r="N313" s="232"/>
      <c r="O313" s="232"/>
      <c r="P313" s="232"/>
    </row>
    <row r="314" spans="1:16" x14ac:dyDescent="0.35">
      <c r="A314" s="232"/>
      <c r="B314" s="232"/>
      <c r="C314" s="248" t="s">
        <v>646</v>
      </c>
      <c r="D314" s="232"/>
      <c r="E314" s="232"/>
      <c r="F314" s="232"/>
      <c r="G314" s="232"/>
      <c r="H314" s="232"/>
      <c r="I314" s="232"/>
      <c r="J314" s="232"/>
      <c r="K314" s="232"/>
      <c r="L314" s="232"/>
      <c r="M314" s="232"/>
      <c r="N314" s="232"/>
      <c r="O314" s="232"/>
      <c r="P314" s="232"/>
    </row>
    <row r="315" spans="1:16" x14ac:dyDescent="0.35">
      <c r="A315" s="232"/>
      <c r="B315" s="232"/>
      <c r="C315" s="232"/>
      <c r="D315" s="232"/>
      <c r="E315" s="232"/>
      <c r="F315" s="232"/>
      <c r="G315" s="232"/>
      <c r="H315" s="232"/>
      <c r="I315" s="232"/>
      <c r="J315" s="232"/>
      <c r="K315" s="232"/>
      <c r="L315" s="232"/>
      <c r="M315" s="232"/>
      <c r="N315" s="232"/>
      <c r="O315" s="232"/>
      <c r="P315" s="232"/>
    </row>
    <row r="316" spans="1:16" x14ac:dyDescent="0.35">
      <c r="A316" s="232"/>
      <c r="B316" s="232"/>
      <c r="C316" s="257"/>
      <c r="D316" s="232"/>
      <c r="E316" s="232"/>
      <c r="F316" s="232"/>
      <c r="G316" s="232"/>
      <c r="H316" s="232"/>
      <c r="I316" s="232"/>
      <c r="J316" s="232"/>
      <c r="K316" s="232"/>
      <c r="L316" s="232"/>
      <c r="M316" s="232"/>
      <c r="N316" s="232"/>
      <c r="O316" s="232"/>
      <c r="P316" s="232"/>
    </row>
    <row r="317" spans="1:16" x14ac:dyDescent="0.35">
      <c r="A317" s="232"/>
      <c r="B317" s="232"/>
      <c r="C317" s="232"/>
      <c r="D317" s="232"/>
      <c r="E317" s="232"/>
      <c r="F317" s="232"/>
      <c r="G317" s="232"/>
      <c r="H317" s="232"/>
      <c r="I317" s="232"/>
      <c r="J317" s="232"/>
      <c r="K317" s="232"/>
      <c r="L317" s="232"/>
      <c r="M317" s="232"/>
      <c r="N317" s="232"/>
      <c r="O317" s="232"/>
      <c r="P317" s="232"/>
    </row>
    <row r="318" spans="1:16" x14ac:dyDescent="0.35">
      <c r="A318" s="232"/>
      <c r="B318" s="232"/>
      <c r="C318" s="232"/>
      <c r="D318" s="232"/>
      <c r="E318" s="232"/>
      <c r="F318" s="232"/>
      <c r="G318" s="232"/>
      <c r="H318" s="232"/>
      <c r="I318" s="232"/>
      <c r="J318" s="232"/>
      <c r="K318" s="232"/>
      <c r="L318" s="232"/>
      <c r="M318" s="232"/>
      <c r="N318" s="232"/>
      <c r="O318" s="232"/>
      <c r="P318" s="232"/>
    </row>
    <row r="319" spans="1:16" x14ac:dyDescent="0.35">
      <c r="A319" s="232"/>
      <c r="B319" s="232"/>
      <c r="C319" s="232"/>
      <c r="D319" s="232"/>
      <c r="E319" s="232"/>
      <c r="F319" s="232"/>
      <c r="G319" s="232"/>
      <c r="H319" s="232"/>
      <c r="I319" s="232"/>
      <c r="J319" s="232"/>
      <c r="K319" s="232"/>
      <c r="L319" s="232"/>
      <c r="M319" s="232"/>
      <c r="N319" s="232"/>
      <c r="O319" s="232"/>
      <c r="P319" s="232"/>
    </row>
    <row r="320" spans="1:16" x14ac:dyDescent="0.35">
      <c r="A320" s="232"/>
      <c r="B320" s="232"/>
      <c r="C320" s="232"/>
      <c r="D320" s="232"/>
      <c r="E320" s="232"/>
      <c r="F320" s="232"/>
      <c r="G320" s="232"/>
      <c r="H320" s="232"/>
      <c r="I320" s="232"/>
      <c r="J320" s="232"/>
      <c r="K320" s="232"/>
      <c r="L320" s="232"/>
      <c r="M320" s="232"/>
      <c r="N320" s="232"/>
      <c r="O320" s="232"/>
      <c r="P320" s="232"/>
    </row>
    <row r="321" spans="1:16" x14ac:dyDescent="0.35">
      <c r="A321" s="232"/>
      <c r="B321" s="232"/>
      <c r="C321" s="232"/>
      <c r="D321" s="232"/>
      <c r="E321" s="232"/>
      <c r="F321" s="232"/>
      <c r="G321" s="232"/>
      <c r="H321" s="232"/>
      <c r="I321" s="232"/>
      <c r="J321" s="232"/>
      <c r="K321" s="232"/>
      <c r="L321" s="232"/>
      <c r="M321" s="232"/>
      <c r="N321" s="232"/>
      <c r="O321" s="232"/>
      <c r="P321" s="232"/>
    </row>
    <row r="322" spans="1:16" x14ac:dyDescent="0.35">
      <c r="A322" s="232"/>
      <c r="B322" s="232"/>
      <c r="C322" s="232"/>
      <c r="D322" s="232"/>
      <c r="E322" s="232"/>
      <c r="F322" s="232"/>
      <c r="G322" s="232"/>
      <c r="H322" s="232"/>
      <c r="I322" s="232"/>
      <c r="J322" s="232"/>
      <c r="K322" s="232"/>
      <c r="L322" s="232"/>
      <c r="M322" s="232"/>
      <c r="N322" s="232"/>
      <c r="O322" s="232"/>
      <c r="P322" s="232"/>
    </row>
    <row r="323" spans="1:16" x14ac:dyDescent="0.35">
      <c r="A323" s="232"/>
      <c r="B323" s="232"/>
      <c r="C323" s="232"/>
      <c r="D323" s="232"/>
      <c r="E323" s="232"/>
      <c r="F323" s="232"/>
      <c r="G323" s="232"/>
      <c r="H323" s="232"/>
      <c r="I323" s="232"/>
      <c r="J323" s="232"/>
      <c r="K323" s="232"/>
      <c r="L323" s="232"/>
      <c r="M323" s="232"/>
      <c r="N323" s="232"/>
      <c r="O323" s="232"/>
      <c r="P323" s="232"/>
    </row>
    <row r="324" spans="1:16" x14ac:dyDescent="0.35">
      <c r="A324" s="232"/>
      <c r="B324" s="232"/>
      <c r="C324" s="232"/>
      <c r="D324" s="232"/>
      <c r="E324" s="232"/>
      <c r="F324" s="232"/>
      <c r="G324" s="232"/>
      <c r="H324" s="232"/>
      <c r="I324" s="232"/>
      <c r="J324" s="232"/>
      <c r="K324" s="232"/>
      <c r="L324" s="232"/>
      <c r="M324" s="232"/>
      <c r="N324" s="232"/>
      <c r="O324" s="232"/>
      <c r="P324" s="232"/>
    </row>
    <row r="325" spans="1:16" x14ac:dyDescent="0.35">
      <c r="A325" s="232"/>
      <c r="B325" s="232"/>
      <c r="C325" s="232"/>
      <c r="D325" s="232"/>
      <c r="E325" s="232"/>
      <c r="F325" s="232"/>
      <c r="G325" s="232"/>
      <c r="H325" s="232"/>
      <c r="I325" s="232"/>
      <c r="J325" s="232"/>
      <c r="K325" s="232"/>
      <c r="L325" s="232"/>
      <c r="M325" s="232"/>
      <c r="N325" s="232"/>
      <c r="O325" s="232"/>
      <c r="P325" s="232"/>
    </row>
    <row r="326" spans="1:16" x14ac:dyDescent="0.35">
      <c r="A326" s="232"/>
      <c r="B326" s="232"/>
      <c r="C326" s="232"/>
      <c r="D326" s="232"/>
      <c r="E326" s="232"/>
      <c r="F326" s="232"/>
      <c r="G326" s="232"/>
      <c r="H326" s="232"/>
      <c r="I326" s="232"/>
      <c r="J326" s="232"/>
      <c r="K326" s="232"/>
      <c r="L326" s="232"/>
      <c r="M326" s="232"/>
      <c r="N326" s="232"/>
      <c r="O326" s="232"/>
      <c r="P326" s="232"/>
    </row>
    <row r="327" spans="1:16" x14ac:dyDescent="0.35">
      <c r="A327" s="232"/>
      <c r="B327" s="232"/>
      <c r="C327" s="232"/>
      <c r="D327" s="232"/>
      <c r="E327" s="232"/>
      <c r="F327" s="232"/>
      <c r="G327" s="232"/>
      <c r="H327" s="232"/>
      <c r="I327" s="232"/>
      <c r="J327" s="232"/>
      <c r="K327" s="232"/>
      <c r="L327" s="232"/>
      <c r="M327" s="232"/>
      <c r="N327" s="232"/>
      <c r="O327" s="232"/>
      <c r="P327" s="232"/>
    </row>
    <row r="328" spans="1:16" x14ac:dyDescent="0.35">
      <c r="A328" s="232"/>
      <c r="B328" s="232"/>
      <c r="C328" s="232"/>
      <c r="D328" s="232"/>
      <c r="E328" s="232"/>
      <c r="F328" s="232"/>
      <c r="G328" s="232"/>
      <c r="H328" s="232"/>
      <c r="I328" s="232"/>
      <c r="J328" s="232"/>
      <c r="K328" s="232"/>
      <c r="L328" s="232"/>
      <c r="M328" s="232"/>
      <c r="N328" s="232"/>
      <c r="O328" s="232"/>
      <c r="P328" s="232"/>
    </row>
    <row r="329" spans="1:16" x14ac:dyDescent="0.35">
      <c r="A329" s="232"/>
      <c r="B329" s="232"/>
      <c r="C329" s="232"/>
      <c r="D329" s="232"/>
      <c r="E329" s="232"/>
      <c r="F329" s="232"/>
      <c r="G329" s="232"/>
      <c r="H329" s="232"/>
      <c r="I329" s="232"/>
      <c r="J329" s="232"/>
      <c r="K329" s="232"/>
      <c r="L329" s="232"/>
      <c r="M329" s="232"/>
      <c r="N329" s="232"/>
      <c r="O329" s="232"/>
      <c r="P329" s="232"/>
    </row>
    <row r="330" spans="1:16" x14ac:dyDescent="0.35">
      <c r="A330" s="232"/>
      <c r="B330" s="232"/>
      <c r="C330" s="232"/>
      <c r="D330" s="232"/>
      <c r="E330" s="232"/>
      <c r="F330" s="232"/>
      <c r="G330" s="232"/>
      <c r="H330" s="232"/>
      <c r="I330" s="232"/>
      <c r="J330" s="232"/>
      <c r="K330" s="232"/>
      <c r="L330" s="232"/>
      <c r="M330" s="232"/>
      <c r="N330" s="232"/>
      <c r="O330" s="232"/>
      <c r="P330" s="232"/>
    </row>
    <row r="331" spans="1:16" x14ac:dyDescent="0.35">
      <c r="A331" s="232"/>
      <c r="B331" s="232"/>
      <c r="C331" s="232"/>
      <c r="D331" s="232"/>
      <c r="E331" s="232"/>
      <c r="F331" s="232"/>
      <c r="G331" s="232"/>
      <c r="H331" s="232"/>
      <c r="I331" s="232"/>
      <c r="J331" s="232"/>
      <c r="K331" s="232"/>
      <c r="L331" s="232"/>
      <c r="M331" s="232"/>
      <c r="N331" s="232"/>
      <c r="O331" s="232"/>
      <c r="P331" s="232"/>
    </row>
    <row r="332" spans="1:16" x14ac:dyDescent="0.35">
      <c r="A332" s="232"/>
      <c r="B332" s="232"/>
      <c r="C332" s="232"/>
      <c r="D332" s="232"/>
      <c r="E332" s="232"/>
      <c r="F332" s="232"/>
      <c r="G332" s="232"/>
      <c r="H332" s="232"/>
      <c r="I332" s="232"/>
      <c r="J332" s="232"/>
      <c r="K332" s="232"/>
      <c r="L332" s="232"/>
      <c r="M332" s="232"/>
      <c r="N332" s="232"/>
      <c r="O332" s="232"/>
      <c r="P332" s="232"/>
    </row>
    <row r="333" spans="1:16" x14ac:dyDescent="0.35">
      <c r="A333" s="232"/>
      <c r="B333" s="232"/>
      <c r="C333" s="232"/>
      <c r="D333" s="232"/>
      <c r="E333" s="232"/>
      <c r="F333" s="232"/>
      <c r="G333" s="232"/>
      <c r="H333" s="232"/>
      <c r="I333" s="232"/>
      <c r="J333" s="232"/>
      <c r="K333" s="232"/>
      <c r="L333" s="232"/>
      <c r="M333" s="232"/>
      <c r="N333" s="232"/>
      <c r="O333" s="232"/>
      <c r="P333" s="232"/>
    </row>
    <row r="334" spans="1:16" x14ac:dyDescent="0.35">
      <c r="A334" s="232"/>
      <c r="B334" s="232"/>
      <c r="C334" s="232"/>
      <c r="D334" s="232"/>
      <c r="E334" s="232"/>
      <c r="F334" s="232"/>
      <c r="G334" s="232"/>
      <c r="H334" s="232"/>
      <c r="I334" s="232"/>
      <c r="J334" s="232"/>
      <c r="K334" s="232"/>
      <c r="L334" s="232"/>
      <c r="M334" s="232"/>
      <c r="N334" s="232"/>
      <c r="O334" s="232"/>
      <c r="P334" s="232"/>
    </row>
    <row r="335" spans="1:16" x14ac:dyDescent="0.35">
      <c r="A335" s="232"/>
      <c r="B335" s="232"/>
      <c r="C335" s="232"/>
      <c r="D335" s="232"/>
      <c r="E335" s="232"/>
      <c r="F335" s="232"/>
      <c r="G335" s="232"/>
      <c r="H335" s="232"/>
      <c r="I335" s="232"/>
      <c r="J335" s="232"/>
      <c r="K335" s="232"/>
      <c r="L335" s="232"/>
      <c r="M335" s="232"/>
      <c r="N335" s="232"/>
      <c r="O335" s="232"/>
      <c r="P335" s="232"/>
    </row>
    <row r="336" spans="1:16" x14ac:dyDescent="0.35">
      <c r="A336" s="232"/>
      <c r="B336" s="232"/>
      <c r="C336" s="232"/>
      <c r="D336" s="232"/>
      <c r="E336" s="232"/>
      <c r="F336" s="232"/>
      <c r="G336" s="232"/>
      <c r="H336" s="232"/>
      <c r="I336" s="232"/>
      <c r="J336" s="232"/>
      <c r="K336" s="232"/>
      <c r="L336" s="232"/>
      <c r="M336" s="232"/>
      <c r="N336" s="232"/>
      <c r="O336" s="232"/>
      <c r="P336" s="232"/>
    </row>
    <row r="337" spans="1:16" x14ac:dyDescent="0.35">
      <c r="A337" s="232"/>
      <c r="B337" s="232"/>
      <c r="C337" s="232"/>
      <c r="D337" s="232"/>
      <c r="E337" s="232"/>
      <c r="F337" s="232"/>
      <c r="G337" s="232"/>
      <c r="H337" s="232"/>
      <c r="I337" s="232"/>
      <c r="J337" s="232"/>
      <c r="K337" s="232"/>
      <c r="L337" s="232"/>
      <c r="M337" s="232"/>
      <c r="N337" s="232"/>
      <c r="O337" s="232"/>
      <c r="P337" s="232"/>
    </row>
    <row r="338" spans="1:16" x14ac:dyDescent="0.35">
      <c r="A338" s="232"/>
      <c r="B338" s="232"/>
      <c r="C338" s="232"/>
      <c r="D338" s="232"/>
      <c r="E338" s="232"/>
      <c r="F338" s="232"/>
      <c r="G338" s="232"/>
      <c r="H338" s="232"/>
      <c r="I338" s="232"/>
      <c r="J338" s="232"/>
      <c r="K338" s="232"/>
      <c r="L338" s="232"/>
      <c r="M338" s="232"/>
      <c r="N338" s="232"/>
      <c r="O338" s="232"/>
      <c r="P338" s="232"/>
    </row>
    <row r="339" spans="1:16" x14ac:dyDescent="0.35">
      <c r="A339" s="232"/>
      <c r="B339" s="232"/>
      <c r="C339" s="232"/>
      <c r="D339" s="232"/>
      <c r="E339" s="232"/>
      <c r="F339" s="232"/>
      <c r="G339" s="232"/>
      <c r="H339" s="232"/>
      <c r="I339" s="232"/>
      <c r="J339" s="232"/>
      <c r="K339" s="232"/>
      <c r="L339" s="232"/>
      <c r="M339" s="232"/>
      <c r="N339" s="232"/>
      <c r="O339" s="232"/>
      <c r="P339" s="232"/>
    </row>
    <row r="340" spans="1:16" x14ac:dyDescent="0.35">
      <c r="A340" s="232"/>
      <c r="B340" s="232"/>
      <c r="C340" s="232"/>
      <c r="D340" s="232"/>
      <c r="E340" s="232"/>
      <c r="F340" s="232"/>
      <c r="G340" s="232"/>
      <c r="H340" s="232"/>
      <c r="I340" s="232"/>
      <c r="J340" s="232"/>
      <c r="K340" s="232"/>
      <c r="L340" s="232"/>
      <c r="M340" s="232"/>
      <c r="N340" s="232"/>
      <c r="O340" s="232"/>
      <c r="P340" s="232"/>
    </row>
    <row r="341" spans="1:16" x14ac:dyDescent="0.35">
      <c r="A341" s="232"/>
      <c r="B341" s="232"/>
      <c r="C341" s="232"/>
      <c r="D341" s="232"/>
      <c r="E341" s="232"/>
      <c r="F341" s="232"/>
      <c r="G341" s="232"/>
      <c r="H341" s="232"/>
      <c r="I341" s="232"/>
      <c r="J341" s="232"/>
      <c r="K341" s="232"/>
      <c r="L341" s="232"/>
      <c r="M341" s="232"/>
      <c r="N341" s="232"/>
      <c r="O341" s="232"/>
      <c r="P341" s="232"/>
    </row>
    <row r="342" spans="1:16" x14ac:dyDescent="0.35">
      <c r="A342" s="232"/>
      <c r="B342" s="232"/>
      <c r="C342" s="232"/>
      <c r="D342" s="232"/>
      <c r="E342" s="232"/>
      <c r="F342" s="232"/>
      <c r="G342" s="232"/>
      <c r="H342" s="232"/>
      <c r="I342" s="232"/>
      <c r="J342" s="232"/>
      <c r="K342" s="232"/>
      <c r="L342" s="232"/>
      <c r="M342" s="232"/>
      <c r="N342" s="232"/>
      <c r="O342" s="232"/>
      <c r="P342" s="232"/>
    </row>
    <row r="343" spans="1:16" x14ac:dyDescent="0.35">
      <c r="A343" s="232"/>
      <c r="B343" s="232"/>
      <c r="C343" s="232"/>
      <c r="D343" s="232"/>
      <c r="E343" s="232"/>
      <c r="F343" s="232"/>
      <c r="G343" s="232"/>
      <c r="H343" s="232"/>
      <c r="I343" s="232"/>
      <c r="J343" s="232"/>
      <c r="K343" s="232"/>
      <c r="L343" s="232"/>
      <c r="M343" s="232"/>
      <c r="N343" s="232"/>
      <c r="O343" s="232"/>
      <c r="P343" s="232"/>
    </row>
    <row r="344" spans="1:16" x14ac:dyDescent="0.35">
      <c r="A344" s="232"/>
      <c r="B344" s="232"/>
      <c r="C344" s="232"/>
      <c r="D344" s="232"/>
      <c r="E344" s="232"/>
      <c r="F344" s="232"/>
      <c r="G344" s="232"/>
      <c r="H344" s="232"/>
      <c r="I344" s="232"/>
      <c r="J344" s="232"/>
      <c r="K344" s="232"/>
      <c r="L344" s="232"/>
      <c r="M344" s="232"/>
      <c r="N344" s="232"/>
      <c r="O344" s="232"/>
      <c r="P344" s="232"/>
    </row>
    <row r="345" spans="1:16" ht="15.5" x14ac:dyDescent="0.35">
      <c r="A345" s="232"/>
      <c r="B345" s="242" t="s">
        <v>440</v>
      </c>
      <c r="C345" s="232"/>
      <c r="D345" s="232"/>
      <c r="E345" s="232"/>
      <c r="F345" s="232"/>
      <c r="G345" s="232"/>
      <c r="H345" s="232"/>
      <c r="I345" s="232"/>
      <c r="J345" s="232"/>
      <c r="K345" s="232"/>
      <c r="L345" s="232"/>
      <c r="M345" s="232"/>
      <c r="N345" s="232"/>
      <c r="O345" s="232"/>
      <c r="P345" s="232"/>
    </row>
    <row r="346" spans="1:16" ht="15" thickBot="1" x14ac:dyDescent="0.4">
      <c r="A346" s="232"/>
      <c r="B346" s="232"/>
      <c r="C346" s="232"/>
      <c r="D346" s="232"/>
      <c r="E346" s="232"/>
      <c r="F346" s="232"/>
      <c r="G346" s="232"/>
      <c r="H346" s="232"/>
      <c r="I346" s="232"/>
      <c r="J346" s="232"/>
      <c r="K346" s="232"/>
      <c r="L346" s="232"/>
      <c r="M346" s="232"/>
      <c r="N346" s="232"/>
      <c r="O346" s="232"/>
      <c r="P346" s="232"/>
    </row>
    <row r="347" spans="1:16" ht="15" thickBot="1" x14ac:dyDescent="0.4">
      <c r="A347" s="232"/>
      <c r="B347" s="232" t="s">
        <v>385</v>
      </c>
      <c r="C347" s="232"/>
      <c r="D347" s="232"/>
      <c r="E347" s="324" t="e">
        <f>'Resultados 0-1-2'!E33</f>
        <v>#DIV/0!</v>
      </c>
      <c r="F347" s="325"/>
      <c r="G347" s="325"/>
      <c r="H347" s="325"/>
      <c r="I347" s="325"/>
      <c r="J347" s="325"/>
      <c r="K347" s="325"/>
      <c r="L347" s="325"/>
      <c r="M347" s="325"/>
      <c r="N347" s="325"/>
      <c r="O347" s="326"/>
      <c r="P347" s="232"/>
    </row>
    <row r="348" spans="1:16" x14ac:dyDescent="0.35">
      <c r="A348" s="232"/>
      <c r="B348" s="232"/>
      <c r="C348" s="232"/>
      <c r="D348" s="232"/>
      <c r="E348" s="232"/>
      <c r="F348" s="232"/>
      <c r="G348" s="232"/>
      <c r="H348" s="232"/>
      <c r="I348" s="232"/>
      <c r="J348" s="232"/>
      <c r="K348" s="232"/>
      <c r="L348" s="232"/>
      <c r="M348" s="232"/>
      <c r="N348" s="232"/>
      <c r="O348" s="232"/>
      <c r="P348" s="232"/>
    </row>
    <row r="349" spans="1:16" x14ac:dyDescent="0.35">
      <c r="A349" s="232"/>
      <c r="B349" s="232"/>
      <c r="C349" s="232"/>
      <c r="D349" s="232"/>
      <c r="E349" s="232"/>
      <c r="F349" s="232"/>
      <c r="G349" s="232"/>
      <c r="H349" s="232"/>
      <c r="I349" s="232"/>
      <c r="J349" s="232"/>
      <c r="K349" s="232"/>
      <c r="L349" s="232"/>
      <c r="M349" s="232"/>
      <c r="N349" s="232"/>
      <c r="O349" s="232"/>
      <c r="P349" s="232"/>
    </row>
    <row r="350" spans="1:16" x14ac:dyDescent="0.35">
      <c r="A350" s="232"/>
      <c r="B350" s="233" t="s">
        <v>647</v>
      </c>
      <c r="C350" s="232"/>
      <c r="D350" s="232"/>
      <c r="E350" s="232"/>
      <c r="F350" s="232"/>
      <c r="G350" s="232"/>
      <c r="H350" s="232"/>
      <c r="I350" s="232"/>
      <c r="J350" s="232"/>
      <c r="K350" s="232"/>
      <c r="L350" s="232"/>
      <c r="M350" s="232"/>
      <c r="N350" s="232"/>
      <c r="O350" s="232"/>
      <c r="P350" s="232"/>
    </row>
    <row r="351" spans="1:16" ht="15" thickBot="1" x14ac:dyDescent="0.4">
      <c r="A351" s="232"/>
      <c r="B351" s="232"/>
      <c r="C351" s="232"/>
      <c r="D351" s="232"/>
      <c r="E351" s="232"/>
      <c r="F351" s="232"/>
      <c r="G351" s="232"/>
      <c r="H351" s="232"/>
      <c r="I351" s="232"/>
      <c r="J351" s="232"/>
      <c r="K351" s="232"/>
      <c r="L351" s="232"/>
      <c r="M351" s="232"/>
      <c r="N351" s="232"/>
      <c r="O351" s="232"/>
      <c r="P351" s="232"/>
    </row>
    <row r="352" spans="1:16" ht="15" thickBot="1" x14ac:dyDescent="0.4">
      <c r="A352" s="232"/>
      <c r="B352" s="232" t="s">
        <v>385</v>
      </c>
      <c r="C352" s="232"/>
      <c r="D352" s="232"/>
      <c r="E352" s="324">
        <f>'Resultados 0-1-2'!E34</f>
        <v>100.00003144280072</v>
      </c>
      <c r="F352" s="325"/>
      <c r="G352" s="325"/>
      <c r="H352" s="325"/>
      <c r="I352" s="325"/>
      <c r="J352" s="325"/>
      <c r="K352" s="325"/>
      <c r="L352" s="325"/>
      <c r="M352" s="325"/>
      <c r="N352" s="325"/>
      <c r="O352" s="326"/>
      <c r="P352" s="232"/>
    </row>
    <row r="353" spans="1:16" ht="15" thickBot="1" x14ac:dyDescent="0.4">
      <c r="A353" s="232"/>
      <c r="B353" s="232"/>
      <c r="C353" s="232"/>
      <c r="D353" s="232"/>
      <c r="E353" s="232"/>
      <c r="F353" s="232"/>
      <c r="G353" s="232"/>
      <c r="H353" s="232"/>
      <c r="I353" s="232"/>
      <c r="J353" s="232"/>
      <c r="K353" s="232"/>
      <c r="L353" s="232"/>
      <c r="M353" s="232"/>
      <c r="N353" s="232"/>
      <c r="O353" s="232"/>
      <c r="P353" s="232"/>
    </row>
    <row r="354" spans="1:16" ht="15" thickBot="1" x14ac:dyDescent="0.4">
      <c r="A354" s="232"/>
      <c r="B354" s="232" t="s">
        <v>648</v>
      </c>
      <c r="C354" s="232"/>
      <c r="D354" s="232"/>
      <c r="E354" s="232"/>
      <c r="F354" s="232"/>
      <c r="G354" s="232"/>
      <c r="H354" s="232"/>
      <c r="I354" s="232"/>
      <c r="J354" s="232">
        <f>Clínica!F15</f>
        <v>0</v>
      </c>
      <c r="K354" s="232" t="s">
        <v>610</v>
      </c>
      <c r="L354" s="232"/>
      <c r="M354" s="232"/>
      <c r="N354" s="232"/>
      <c r="O354" s="202">
        <f>Clínica!L25</f>
        <v>100.00003769420164</v>
      </c>
      <c r="P354" s="232"/>
    </row>
    <row r="355" spans="1:16" x14ac:dyDescent="0.35">
      <c r="A355" s="232"/>
      <c r="B355" s="232"/>
      <c r="C355" s="232"/>
      <c r="D355" s="232"/>
      <c r="E355" s="232"/>
      <c r="F355" s="232"/>
      <c r="G355" s="232"/>
      <c r="H355" s="232"/>
      <c r="I355" s="232"/>
      <c r="J355" s="232">
        <f>Clínica!F16</f>
        <v>0</v>
      </c>
      <c r="K355" s="232" t="s">
        <v>611</v>
      </c>
      <c r="L355" s="232"/>
      <c r="M355" s="232"/>
      <c r="N355" s="232"/>
      <c r="O355" s="232"/>
      <c r="P355" s="232"/>
    </row>
    <row r="356" spans="1:16" x14ac:dyDescent="0.35">
      <c r="A356" s="232"/>
      <c r="B356" s="232"/>
      <c r="C356" s="232"/>
      <c r="D356" s="232"/>
      <c r="E356" s="232"/>
      <c r="F356" s="232"/>
      <c r="G356" s="232"/>
      <c r="H356" s="232"/>
      <c r="I356" s="232"/>
      <c r="J356" s="232"/>
      <c r="K356" s="232"/>
      <c r="L356" s="232"/>
      <c r="M356" s="232"/>
      <c r="N356" s="232"/>
      <c r="O356" s="232"/>
      <c r="P356" s="232"/>
    </row>
    <row r="357" spans="1:16" x14ac:dyDescent="0.35">
      <c r="A357" s="232"/>
      <c r="B357" s="232"/>
      <c r="C357" s="332" t="s">
        <v>649</v>
      </c>
      <c r="D357" s="332"/>
      <c r="E357" s="332"/>
      <c r="F357" s="332"/>
      <c r="G357" s="332"/>
      <c r="H357" s="332"/>
      <c r="I357" s="332"/>
      <c r="J357" s="332"/>
      <c r="K357" s="332"/>
      <c r="L357" s="332"/>
      <c r="M357" s="332"/>
      <c r="N357" s="332"/>
      <c r="O357" s="332"/>
      <c r="P357" s="232"/>
    </row>
    <row r="358" spans="1:16" x14ac:dyDescent="0.35">
      <c r="A358" s="232"/>
      <c r="B358" s="232"/>
      <c r="C358" s="332"/>
      <c r="D358" s="332"/>
      <c r="E358" s="332"/>
      <c r="F358" s="332"/>
      <c r="G358" s="332"/>
      <c r="H358" s="332"/>
      <c r="I358" s="332"/>
      <c r="J358" s="332"/>
      <c r="K358" s="332"/>
      <c r="L358" s="332"/>
      <c r="M358" s="332"/>
      <c r="N358" s="332"/>
      <c r="O358" s="332"/>
      <c r="P358" s="232"/>
    </row>
    <row r="359" spans="1:16" x14ac:dyDescent="0.35">
      <c r="A359" s="232"/>
      <c r="B359" s="232"/>
      <c r="C359" s="232"/>
      <c r="D359" s="232"/>
      <c r="E359" s="232"/>
      <c r="F359" s="232"/>
      <c r="G359" s="232"/>
      <c r="H359" s="232"/>
      <c r="I359" s="232"/>
      <c r="J359" s="232"/>
      <c r="K359" s="232"/>
      <c r="L359" s="232"/>
      <c r="M359" s="232"/>
      <c r="N359" s="232"/>
      <c r="O359" s="232"/>
      <c r="P359" s="232"/>
    </row>
    <row r="360" spans="1:16" x14ac:dyDescent="0.35">
      <c r="A360" s="232"/>
      <c r="B360" s="232"/>
      <c r="C360" s="323" t="s">
        <v>650</v>
      </c>
      <c r="D360" s="323"/>
      <c r="E360" s="323"/>
      <c r="F360" s="323"/>
      <c r="G360" s="323"/>
      <c r="H360" s="323"/>
      <c r="I360" s="323"/>
      <c r="J360" s="323"/>
      <c r="K360" s="323"/>
      <c r="L360" s="323"/>
      <c r="M360" s="323"/>
      <c r="N360" s="323"/>
      <c r="O360" s="323"/>
      <c r="P360" s="232"/>
    </row>
    <row r="361" spans="1:16" x14ac:dyDescent="0.35">
      <c r="A361" s="232"/>
      <c r="B361" s="232"/>
      <c r="C361" s="323"/>
      <c r="D361" s="323"/>
      <c r="E361" s="323"/>
      <c r="F361" s="323"/>
      <c r="G361" s="323"/>
      <c r="H361" s="323"/>
      <c r="I361" s="323"/>
      <c r="J361" s="323"/>
      <c r="K361" s="323"/>
      <c r="L361" s="323"/>
      <c r="M361" s="323"/>
      <c r="N361" s="323"/>
      <c r="O361" s="323"/>
      <c r="P361" s="232"/>
    </row>
    <row r="362" spans="1:16" x14ac:dyDescent="0.35">
      <c r="A362" s="232"/>
      <c r="B362" s="232"/>
      <c r="C362" s="232"/>
      <c r="D362" s="232"/>
      <c r="E362" s="232"/>
      <c r="F362" s="232"/>
      <c r="G362" s="232"/>
      <c r="H362" s="232"/>
      <c r="I362" s="232"/>
      <c r="J362" s="232"/>
      <c r="K362" s="232"/>
      <c r="L362" s="232"/>
      <c r="M362" s="232"/>
      <c r="N362" s="232"/>
      <c r="O362" s="232"/>
      <c r="P362" s="232"/>
    </row>
    <row r="363" spans="1:16" x14ac:dyDescent="0.35">
      <c r="A363" s="232"/>
      <c r="B363" s="232"/>
      <c r="C363" s="329" t="s">
        <v>651</v>
      </c>
      <c r="D363" s="329"/>
      <c r="E363" s="329"/>
      <c r="F363" s="329"/>
      <c r="G363" s="329"/>
      <c r="H363" s="329"/>
      <c r="I363" s="329"/>
      <c r="J363" s="329"/>
      <c r="K363" s="329"/>
      <c r="L363" s="329"/>
      <c r="M363" s="329"/>
      <c r="N363" s="329"/>
      <c r="O363" s="329"/>
      <c r="P363" s="232"/>
    </row>
    <row r="364" spans="1:16" x14ac:dyDescent="0.35">
      <c r="A364" s="232"/>
      <c r="B364" s="232"/>
      <c r="C364" s="329"/>
      <c r="D364" s="329"/>
      <c r="E364" s="329"/>
      <c r="F364" s="329"/>
      <c r="G364" s="329"/>
      <c r="H364" s="329"/>
      <c r="I364" s="329"/>
      <c r="J364" s="329"/>
      <c r="K364" s="329"/>
      <c r="L364" s="329"/>
      <c r="M364" s="329"/>
      <c r="N364" s="329"/>
      <c r="O364" s="329"/>
      <c r="P364" s="232"/>
    </row>
    <row r="365" spans="1:16" ht="15" thickBot="1" x14ac:dyDescent="0.4">
      <c r="A365" s="232"/>
      <c r="B365" s="232"/>
      <c r="C365" s="232"/>
      <c r="D365" s="232"/>
      <c r="E365" s="232"/>
      <c r="F365" s="232"/>
      <c r="G365" s="232"/>
      <c r="H365" s="232"/>
      <c r="I365" s="232"/>
      <c r="J365" s="232"/>
      <c r="K365" s="232"/>
      <c r="L365" s="232"/>
      <c r="M365" s="232"/>
      <c r="N365" s="232"/>
      <c r="O365" s="232"/>
      <c r="P365" s="232"/>
    </row>
    <row r="366" spans="1:16" ht="15" thickBot="1" x14ac:dyDescent="0.4">
      <c r="A366" s="232"/>
      <c r="B366" s="232" t="s">
        <v>652</v>
      </c>
      <c r="C366" s="232"/>
      <c r="D366" s="232"/>
      <c r="E366" s="232"/>
      <c r="F366" s="232"/>
      <c r="G366" s="232"/>
      <c r="H366" s="232"/>
      <c r="I366" s="232"/>
      <c r="J366" s="232">
        <f>Clínica!F11</f>
        <v>0</v>
      </c>
      <c r="K366" s="232" t="s">
        <v>615</v>
      </c>
      <c r="L366" s="232"/>
      <c r="M366" s="232"/>
      <c r="N366" s="232"/>
      <c r="O366" s="202">
        <f>Clínica!L18</f>
        <v>100.0000251913998</v>
      </c>
      <c r="P366" s="232"/>
    </row>
    <row r="367" spans="1:16" x14ac:dyDescent="0.35">
      <c r="A367" s="232"/>
      <c r="B367" s="232"/>
      <c r="C367" s="232"/>
      <c r="D367" s="232"/>
      <c r="E367" s="232"/>
      <c r="F367" s="232"/>
      <c r="G367" s="232"/>
      <c r="H367" s="232"/>
      <c r="I367" s="232"/>
      <c r="J367" s="232">
        <f>Clínica!F12</f>
        <v>0</v>
      </c>
      <c r="K367" s="232" t="s">
        <v>616</v>
      </c>
      <c r="L367" s="232"/>
      <c r="M367" s="232"/>
      <c r="N367" s="232"/>
      <c r="O367" s="232"/>
      <c r="P367" s="232"/>
    </row>
    <row r="368" spans="1:16" x14ac:dyDescent="0.35">
      <c r="A368" s="232"/>
      <c r="B368" s="232"/>
      <c r="C368" s="232"/>
      <c r="D368" s="232"/>
      <c r="E368" s="232"/>
      <c r="F368" s="232"/>
      <c r="G368" s="232"/>
      <c r="H368" s="232"/>
      <c r="I368" s="232"/>
      <c r="J368" s="232"/>
      <c r="K368" s="232"/>
      <c r="L368" s="232"/>
      <c r="M368" s="232"/>
      <c r="N368" s="232"/>
      <c r="O368" s="232"/>
      <c r="P368" s="232"/>
    </row>
    <row r="369" spans="1:16" x14ac:dyDescent="0.35">
      <c r="A369" s="232"/>
      <c r="B369" s="232"/>
      <c r="C369" s="332" t="s">
        <v>653</v>
      </c>
      <c r="D369" s="332"/>
      <c r="E369" s="332"/>
      <c r="F369" s="332"/>
      <c r="G369" s="332"/>
      <c r="H369" s="332"/>
      <c r="I369" s="332"/>
      <c r="J369" s="332"/>
      <c r="K369" s="332"/>
      <c r="L369" s="332"/>
      <c r="M369" s="332"/>
      <c r="N369" s="332"/>
      <c r="O369" s="332"/>
      <c r="P369" s="232"/>
    </row>
    <row r="370" spans="1:16" x14ac:dyDescent="0.35">
      <c r="A370" s="232"/>
      <c r="B370" s="232"/>
      <c r="C370" s="332"/>
      <c r="D370" s="332"/>
      <c r="E370" s="332"/>
      <c r="F370" s="332"/>
      <c r="G370" s="332"/>
      <c r="H370" s="332"/>
      <c r="I370" s="332"/>
      <c r="J370" s="332"/>
      <c r="K370" s="332"/>
      <c r="L370" s="332"/>
      <c r="M370" s="332"/>
      <c r="N370" s="332"/>
      <c r="O370" s="332"/>
      <c r="P370" s="232"/>
    </row>
    <row r="371" spans="1:16" x14ac:dyDescent="0.35">
      <c r="A371" s="232"/>
      <c r="B371" s="232"/>
      <c r="C371" s="232"/>
      <c r="D371" s="232"/>
      <c r="E371" s="232"/>
      <c r="F371" s="232"/>
      <c r="G371" s="232"/>
      <c r="H371" s="232"/>
      <c r="I371" s="232"/>
      <c r="J371" s="232"/>
      <c r="K371" s="232"/>
      <c r="L371" s="232"/>
      <c r="M371" s="232"/>
      <c r="N371" s="232"/>
      <c r="O371" s="232"/>
      <c r="P371" s="232"/>
    </row>
    <row r="372" spans="1:16" x14ac:dyDescent="0.35">
      <c r="A372" s="232"/>
      <c r="B372" s="232"/>
      <c r="C372" s="323" t="s">
        <v>654</v>
      </c>
      <c r="D372" s="323"/>
      <c r="E372" s="323"/>
      <c r="F372" s="323"/>
      <c r="G372" s="323"/>
      <c r="H372" s="323"/>
      <c r="I372" s="323"/>
      <c r="J372" s="323"/>
      <c r="K372" s="323"/>
      <c r="L372" s="323"/>
      <c r="M372" s="323"/>
      <c r="N372" s="323"/>
      <c r="O372" s="323"/>
      <c r="P372" s="232"/>
    </row>
    <row r="373" spans="1:16" x14ac:dyDescent="0.35">
      <c r="A373" s="232"/>
      <c r="B373" s="232"/>
      <c r="C373" s="323"/>
      <c r="D373" s="323"/>
      <c r="E373" s="323"/>
      <c r="F373" s="323"/>
      <c r="G373" s="323"/>
      <c r="H373" s="323"/>
      <c r="I373" s="323"/>
      <c r="J373" s="323"/>
      <c r="K373" s="323"/>
      <c r="L373" s="323"/>
      <c r="M373" s="323"/>
      <c r="N373" s="323"/>
      <c r="O373" s="323"/>
      <c r="P373" s="232"/>
    </row>
    <row r="374" spans="1:16" x14ac:dyDescent="0.35">
      <c r="A374" s="232"/>
      <c r="B374" s="232"/>
      <c r="C374" s="232"/>
      <c r="D374" s="232"/>
      <c r="E374" s="232"/>
      <c r="F374" s="232"/>
      <c r="G374" s="232"/>
      <c r="H374" s="232"/>
      <c r="I374" s="232"/>
      <c r="J374" s="232"/>
      <c r="K374" s="232"/>
      <c r="L374" s="232"/>
      <c r="M374" s="232"/>
      <c r="N374" s="232"/>
      <c r="O374" s="232"/>
      <c r="P374" s="232"/>
    </row>
    <row r="375" spans="1:16" x14ac:dyDescent="0.35">
      <c r="A375" s="232"/>
      <c r="B375" s="232"/>
      <c r="C375" s="329" t="s">
        <v>655</v>
      </c>
      <c r="D375" s="329"/>
      <c r="E375" s="329"/>
      <c r="F375" s="329"/>
      <c r="G375" s="329"/>
      <c r="H375" s="329"/>
      <c r="I375" s="329"/>
      <c r="J375" s="329"/>
      <c r="K375" s="329"/>
      <c r="L375" s="329"/>
      <c r="M375" s="329"/>
      <c r="N375" s="329"/>
      <c r="O375" s="329"/>
      <c r="P375" s="232"/>
    </row>
    <row r="376" spans="1:16" x14ac:dyDescent="0.35">
      <c r="A376" s="232"/>
      <c r="B376" s="232"/>
      <c r="C376" s="329"/>
      <c r="D376" s="329"/>
      <c r="E376" s="329"/>
      <c r="F376" s="329"/>
      <c r="G376" s="329"/>
      <c r="H376" s="329"/>
      <c r="I376" s="329"/>
      <c r="J376" s="329"/>
      <c r="K376" s="329"/>
      <c r="L376" s="329"/>
      <c r="M376" s="329"/>
      <c r="N376" s="329"/>
      <c r="O376" s="329"/>
      <c r="P376" s="232"/>
    </row>
    <row r="377" spans="1:16" x14ac:dyDescent="0.35">
      <c r="A377" s="232"/>
      <c r="B377" s="232"/>
      <c r="C377" s="232"/>
      <c r="D377" s="232"/>
      <c r="E377" s="232"/>
      <c r="F377" s="232"/>
      <c r="G377" s="232"/>
      <c r="H377" s="232"/>
      <c r="I377" s="232"/>
      <c r="J377" s="232"/>
      <c r="K377" s="232"/>
      <c r="L377" s="232"/>
      <c r="M377" s="232"/>
      <c r="N377" s="232"/>
      <c r="O377" s="232"/>
      <c r="P377" s="232"/>
    </row>
    <row r="378" spans="1:16" x14ac:dyDescent="0.35">
      <c r="A378" s="232"/>
      <c r="B378" s="232"/>
      <c r="C378" s="232"/>
      <c r="D378" s="232"/>
      <c r="E378" s="232"/>
      <c r="F378" s="232"/>
      <c r="G378" s="232"/>
      <c r="H378" s="232"/>
      <c r="I378" s="232"/>
      <c r="J378" s="232"/>
      <c r="K378" s="232"/>
      <c r="L378" s="232"/>
      <c r="M378" s="232"/>
      <c r="N378" s="232"/>
      <c r="O378" s="232"/>
      <c r="P378" s="232"/>
    </row>
    <row r="379" spans="1:16" x14ac:dyDescent="0.35">
      <c r="A379" s="232"/>
      <c r="B379" s="243" t="s">
        <v>656</v>
      </c>
      <c r="C379" s="232"/>
      <c r="D379" s="232"/>
      <c r="E379" s="232"/>
      <c r="F379" s="232"/>
      <c r="G379" s="232"/>
      <c r="H379" s="232"/>
      <c r="I379" s="232"/>
      <c r="J379" s="232"/>
      <c r="K379" s="232"/>
      <c r="L379" s="232"/>
      <c r="M379" s="232"/>
      <c r="N379" s="232"/>
      <c r="O379" s="232"/>
      <c r="P379" s="232"/>
    </row>
    <row r="380" spans="1:16" ht="15" thickBot="1" x14ac:dyDescent="0.4">
      <c r="A380" s="232"/>
      <c r="B380" s="232"/>
      <c r="C380" s="232"/>
      <c r="D380" s="232"/>
      <c r="E380" s="232"/>
      <c r="F380" s="232"/>
      <c r="G380" s="232"/>
      <c r="H380" s="232"/>
      <c r="I380" s="232"/>
      <c r="J380" s="232"/>
      <c r="K380" s="232"/>
      <c r="L380" s="232"/>
      <c r="M380" s="232"/>
      <c r="N380" s="232"/>
      <c r="O380" s="232"/>
      <c r="P380" s="232"/>
    </row>
    <row r="381" spans="1:16" ht="15" thickBot="1" x14ac:dyDescent="0.4">
      <c r="A381" s="232"/>
      <c r="B381" s="232" t="s">
        <v>385</v>
      </c>
      <c r="C381" s="232"/>
      <c r="D381" s="232"/>
      <c r="E381" s="324" t="e">
        <f>'Resultados 0-1-2'!E37</f>
        <v>#DIV/0!</v>
      </c>
      <c r="F381" s="325"/>
      <c r="G381" s="325"/>
      <c r="H381" s="325"/>
      <c r="I381" s="325"/>
      <c r="J381" s="325"/>
      <c r="K381" s="325"/>
      <c r="L381" s="325"/>
      <c r="M381" s="325"/>
      <c r="N381" s="325"/>
      <c r="O381" s="326"/>
      <c r="P381" s="232"/>
    </row>
    <row r="382" spans="1:16" ht="15" thickBot="1" x14ac:dyDescent="0.4">
      <c r="A382" s="232"/>
      <c r="B382" s="232"/>
      <c r="C382" s="232"/>
      <c r="D382" s="232"/>
      <c r="E382" s="232"/>
      <c r="F382" s="232"/>
      <c r="G382" s="232"/>
      <c r="H382" s="232"/>
      <c r="I382" s="232"/>
      <c r="J382" s="232"/>
      <c r="K382" s="232"/>
      <c r="L382" s="232"/>
      <c r="M382" s="232"/>
      <c r="N382" s="232"/>
      <c r="O382" s="232"/>
      <c r="P382" s="232"/>
    </row>
    <row r="383" spans="1:16" ht="15" thickBot="1" x14ac:dyDescent="0.4">
      <c r="A383" s="232"/>
      <c r="B383" s="232" t="s">
        <v>657</v>
      </c>
      <c r="C383" s="232"/>
      <c r="D383" s="232"/>
      <c r="E383" s="232"/>
      <c r="F383" s="232"/>
      <c r="G383" s="232"/>
      <c r="H383" s="232"/>
      <c r="I383" s="232"/>
      <c r="J383" s="232">
        <f>Clínica!F19</f>
        <v>0</v>
      </c>
      <c r="K383" s="232" t="s">
        <v>610</v>
      </c>
      <c r="L383" s="232"/>
      <c r="M383" s="232"/>
      <c r="N383" s="232"/>
      <c r="O383" s="202">
        <f>Clínica!L33</f>
        <v>100.00003769420164</v>
      </c>
      <c r="P383" s="232"/>
    </row>
    <row r="384" spans="1:16" x14ac:dyDescent="0.35">
      <c r="A384" s="232"/>
      <c r="B384" s="232"/>
      <c r="C384" s="232"/>
      <c r="D384" s="232"/>
      <c r="E384" s="232"/>
      <c r="F384" s="232"/>
      <c r="G384" s="232"/>
      <c r="H384" s="232"/>
      <c r="I384" s="232"/>
      <c r="J384" s="232">
        <f>Clínica!F20</f>
        <v>0</v>
      </c>
      <c r="K384" s="232" t="s">
        <v>611</v>
      </c>
      <c r="L384" s="232"/>
      <c r="M384" s="232"/>
      <c r="N384" s="232"/>
      <c r="O384" s="232"/>
      <c r="P384" s="232"/>
    </row>
    <row r="385" spans="1:16" x14ac:dyDescent="0.35">
      <c r="A385" s="232"/>
      <c r="B385" s="232"/>
      <c r="C385" s="232"/>
      <c r="D385" s="232"/>
      <c r="E385" s="232"/>
      <c r="F385" s="232"/>
      <c r="G385" s="232"/>
      <c r="H385" s="232"/>
      <c r="I385" s="232"/>
      <c r="J385" s="232"/>
      <c r="K385" s="232"/>
      <c r="L385" s="232"/>
      <c r="M385" s="232"/>
      <c r="N385" s="232"/>
      <c r="O385" s="232"/>
      <c r="P385" s="232"/>
    </row>
    <row r="386" spans="1:16" x14ac:dyDescent="0.35">
      <c r="A386" s="232"/>
      <c r="B386" s="232"/>
      <c r="C386" s="332" t="s">
        <v>649</v>
      </c>
      <c r="D386" s="332"/>
      <c r="E386" s="332"/>
      <c r="F386" s="332"/>
      <c r="G386" s="332"/>
      <c r="H386" s="332"/>
      <c r="I386" s="332"/>
      <c r="J386" s="332"/>
      <c r="K386" s="332"/>
      <c r="L386" s="332"/>
      <c r="M386" s="332"/>
      <c r="N386" s="332"/>
      <c r="O386" s="332"/>
      <c r="P386" s="232"/>
    </row>
    <row r="387" spans="1:16" x14ac:dyDescent="0.35">
      <c r="A387" s="232"/>
      <c r="B387" s="232"/>
      <c r="C387" s="332"/>
      <c r="D387" s="332"/>
      <c r="E387" s="332"/>
      <c r="F387" s="332"/>
      <c r="G387" s="332"/>
      <c r="H387" s="332"/>
      <c r="I387" s="332"/>
      <c r="J387" s="332"/>
      <c r="K387" s="332"/>
      <c r="L387" s="332"/>
      <c r="M387" s="332"/>
      <c r="N387" s="332"/>
      <c r="O387" s="332"/>
      <c r="P387" s="232"/>
    </row>
    <row r="388" spans="1:16" x14ac:dyDescent="0.35">
      <c r="A388" s="232"/>
      <c r="B388" s="232"/>
      <c r="C388" s="232"/>
      <c r="D388" s="232"/>
      <c r="E388" s="232"/>
      <c r="F388" s="232"/>
      <c r="G388" s="232"/>
      <c r="H388" s="232"/>
      <c r="I388" s="232"/>
      <c r="J388" s="232"/>
      <c r="K388" s="232"/>
      <c r="L388" s="232"/>
      <c r="M388" s="232"/>
      <c r="N388" s="232"/>
      <c r="O388" s="232"/>
      <c r="P388" s="232"/>
    </row>
    <row r="389" spans="1:16" x14ac:dyDescent="0.35">
      <c r="A389" s="232"/>
      <c r="B389" s="232"/>
      <c r="C389" s="323" t="s">
        <v>650</v>
      </c>
      <c r="D389" s="323"/>
      <c r="E389" s="323"/>
      <c r="F389" s="323"/>
      <c r="G389" s="323"/>
      <c r="H389" s="323"/>
      <c r="I389" s="323"/>
      <c r="J389" s="323"/>
      <c r="K389" s="323"/>
      <c r="L389" s="323"/>
      <c r="M389" s="323"/>
      <c r="N389" s="323"/>
      <c r="O389" s="323"/>
      <c r="P389" s="232"/>
    </row>
    <row r="390" spans="1:16" x14ac:dyDescent="0.35">
      <c r="A390" s="232"/>
      <c r="B390" s="232"/>
      <c r="C390" s="323"/>
      <c r="D390" s="323"/>
      <c r="E390" s="323"/>
      <c r="F390" s="323"/>
      <c r="G390" s="323"/>
      <c r="H390" s="323"/>
      <c r="I390" s="323"/>
      <c r="J390" s="323"/>
      <c r="K390" s="323"/>
      <c r="L390" s="323"/>
      <c r="M390" s="323"/>
      <c r="N390" s="323"/>
      <c r="O390" s="323"/>
      <c r="P390" s="232"/>
    </row>
    <row r="391" spans="1:16" x14ac:dyDescent="0.35">
      <c r="A391" s="232"/>
      <c r="B391" s="232"/>
      <c r="C391" s="232"/>
      <c r="D391" s="232"/>
      <c r="E391" s="232"/>
      <c r="F391" s="232"/>
      <c r="G391" s="232"/>
      <c r="H391" s="232"/>
      <c r="I391" s="232"/>
      <c r="J391" s="232"/>
      <c r="K391" s="232"/>
      <c r="L391" s="232"/>
      <c r="M391" s="232"/>
      <c r="N391" s="232"/>
      <c r="O391" s="232"/>
      <c r="P391" s="232"/>
    </row>
    <row r="392" spans="1:16" x14ac:dyDescent="0.35">
      <c r="A392" s="232"/>
      <c r="B392" s="232"/>
      <c r="C392" s="329" t="s">
        <v>651</v>
      </c>
      <c r="D392" s="329"/>
      <c r="E392" s="329"/>
      <c r="F392" s="329"/>
      <c r="G392" s="329"/>
      <c r="H392" s="329"/>
      <c r="I392" s="329"/>
      <c r="J392" s="329"/>
      <c r="K392" s="329"/>
      <c r="L392" s="329"/>
      <c r="M392" s="329"/>
      <c r="N392" s="329"/>
      <c r="O392" s="329"/>
      <c r="P392" s="232"/>
    </row>
    <row r="393" spans="1:16" ht="15" thickBot="1" x14ac:dyDescent="0.4">
      <c r="A393" s="232"/>
      <c r="B393" s="232"/>
      <c r="C393" s="329"/>
      <c r="D393" s="329"/>
      <c r="E393" s="329"/>
      <c r="F393" s="329"/>
      <c r="G393" s="329"/>
      <c r="H393" s="329"/>
      <c r="I393" s="329"/>
      <c r="J393" s="329"/>
      <c r="K393" s="329"/>
      <c r="L393" s="329"/>
      <c r="M393" s="329"/>
      <c r="N393" s="329"/>
      <c r="O393" s="329"/>
      <c r="P393" s="232"/>
    </row>
    <row r="394" spans="1:16" ht="17" thickBot="1" x14ac:dyDescent="0.4">
      <c r="A394" s="232"/>
      <c r="B394" s="232" t="s">
        <v>658</v>
      </c>
      <c r="C394" s="232"/>
      <c r="D394" s="232"/>
      <c r="E394" s="232"/>
      <c r="F394" s="232"/>
      <c r="G394" s="232"/>
      <c r="H394" s="232"/>
      <c r="I394" s="232"/>
      <c r="J394" s="232" t="e">
        <f>'Instalaciones 0-1-2'!E85</f>
        <v>#DIV/0!</v>
      </c>
      <c r="K394" s="232" t="s">
        <v>452</v>
      </c>
      <c r="L394" s="232"/>
      <c r="M394" s="232"/>
      <c r="N394" s="232"/>
      <c r="O394" s="202" t="e">
        <f>'Instalaciones 0-1-2'!G89</f>
        <v>#DIV/0!</v>
      </c>
      <c r="P394" s="232"/>
    </row>
    <row r="395" spans="1:16" x14ac:dyDescent="0.35">
      <c r="A395" s="232"/>
      <c r="B395" s="232"/>
      <c r="C395" s="232"/>
      <c r="D395" s="232"/>
      <c r="E395" s="232"/>
      <c r="F395" s="232"/>
      <c r="G395" s="232"/>
      <c r="H395" s="232"/>
      <c r="I395" s="232"/>
      <c r="J395" s="232"/>
      <c r="K395" s="232"/>
      <c r="L395" s="232"/>
      <c r="M395" s="232"/>
      <c r="N395" s="232"/>
      <c r="O395" s="232"/>
      <c r="P395" s="232"/>
    </row>
    <row r="396" spans="1:16" ht="16.5" x14ac:dyDescent="0.35">
      <c r="A396" s="232"/>
      <c r="B396" s="232"/>
      <c r="C396" s="246" t="s">
        <v>659</v>
      </c>
      <c r="D396" s="232"/>
      <c r="E396" s="232"/>
      <c r="F396" s="232"/>
      <c r="G396" s="232"/>
      <c r="H396" s="232"/>
      <c r="I396" s="232"/>
      <c r="J396" s="232"/>
      <c r="K396" s="232"/>
      <c r="L396" s="232"/>
      <c r="M396" s="232"/>
      <c r="N396" s="232"/>
      <c r="O396" s="232"/>
      <c r="P396" s="232"/>
    </row>
    <row r="397" spans="1:16" x14ac:dyDescent="0.35">
      <c r="A397" s="232"/>
      <c r="B397" s="232"/>
      <c r="C397" s="232"/>
      <c r="D397" s="232"/>
      <c r="E397" s="232"/>
      <c r="F397" s="232"/>
      <c r="G397" s="232"/>
      <c r="H397" s="232"/>
      <c r="I397" s="232"/>
      <c r="J397" s="232"/>
      <c r="K397" s="232"/>
      <c r="L397" s="232"/>
      <c r="M397" s="232"/>
      <c r="N397" s="232"/>
      <c r="O397" s="232"/>
      <c r="P397" s="232"/>
    </row>
    <row r="398" spans="1:16" ht="17.5" customHeight="1" x14ac:dyDescent="0.35">
      <c r="A398" s="232"/>
      <c r="B398" s="232"/>
      <c r="C398" s="323" t="s">
        <v>660</v>
      </c>
      <c r="D398" s="323"/>
      <c r="E398" s="323"/>
      <c r="F398" s="323"/>
      <c r="G398" s="323"/>
      <c r="H398" s="323"/>
      <c r="I398" s="323"/>
      <c r="J398" s="323"/>
      <c r="K398" s="323"/>
      <c r="L398" s="323"/>
      <c r="M398" s="323"/>
      <c r="N398" s="323"/>
      <c r="O398" s="323"/>
      <c r="P398" s="232"/>
    </row>
    <row r="399" spans="1:16" x14ac:dyDescent="0.35">
      <c r="A399" s="232"/>
      <c r="B399" s="232"/>
      <c r="C399" s="323"/>
      <c r="D399" s="323"/>
      <c r="E399" s="323"/>
      <c r="F399" s="323"/>
      <c r="G399" s="323"/>
      <c r="H399" s="323"/>
      <c r="I399" s="323"/>
      <c r="J399" s="323"/>
      <c r="K399" s="323"/>
      <c r="L399" s="323"/>
      <c r="M399" s="323"/>
      <c r="N399" s="323"/>
      <c r="O399" s="323"/>
      <c r="P399" s="232"/>
    </row>
    <row r="400" spans="1:16" x14ac:dyDescent="0.35">
      <c r="A400" s="232"/>
      <c r="B400" s="232"/>
      <c r="C400" s="323"/>
      <c r="D400" s="323"/>
      <c r="E400" s="323"/>
      <c r="F400" s="323"/>
      <c r="G400" s="323"/>
      <c r="H400" s="323"/>
      <c r="I400" s="323"/>
      <c r="J400" s="323"/>
      <c r="K400" s="323"/>
      <c r="L400" s="323"/>
      <c r="M400" s="323"/>
      <c r="N400" s="323"/>
      <c r="O400" s="323"/>
      <c r="P400" s="232"/>
    </row>
    <row r="401" spans="1:26" ht="15" thickBot="1" x14ac:dyDescent="0.4">
      <c r="A401" s="232"/>
      <c r="B401" s="232"/>
      <c r="C401" s="232"/>
      <c r="D401" s="232"/>
      <c r="E401" s="232"/>
      <c r="F401" s="232"/>
      <c r="G401" s="232"/>
      <c r="H401" s="232"/>
      <c r="I401" s="232"/>
      <c r="J401" s="232"/>
      <c r="K401" s="232"/>
      <c r="L401" s="232"/>
      <c r="M401" s="232"/>
      <c r="N401" s="232"/>
      <c r="O401" s="232"/>
      <c r="P401" s="232"/>
    </row>
    <row r="402" spans="1:26" ht="15" thickBot="1" x14ac:dyDescent="0.4">
      <c r="A402" s="232"/>
      <c r="B402" s="232" t="s">
        <v>661</v>
      </c>
      <c r="C402" s="232"/>
      <c r="D402" s="232"/>
      <c r="E402" s="232"/>
      <c r="F402" s="327" t="s">
        <v>662</v>
      </c>
      <c r="G402" s="327"/>
      <c r="H402" s="327"/>
      <c r="I402" s="327"/>
      <c r="J402" s="327"/>
      <c r="K402" s="327"/>
      <c r="L402" s="327"/>
      <c r="M402" s="327"/>
      <c r="N402" s="328"/>
      <c r="O402" s="202">
        <f>'Instalaciones 0-1-2'!C148</f>
        <v>0</v>
      </c>
      <c r="P402" s="232"/>
      <c r="Q402" s="193" t="s">
        <v>579</v>
      </c>
      <c r="R402" s="193"/>
      <c r="S402" s="193"/>
      <c r="T402" s="193"/>
      <c r="U402" s="193"/>
      <c r="W402" s="48"/>
      <c r="X402" s="48"/>
      <c r="Y402" s="48"/>
      <c r="Z402" s="48"/>
    </row>
    <row r="403" spans="1:26" x14ac:dyDescent="0.35">
      <c r="A403" s="232"/>
      <c r="B403" s="232"/>
      <c r="C403" s="232"/>
      <c r="D403" s="232"/>
      <c r="E403" s="232"/>
      <c r="F403" s="232"/>
      <c r="G403" s="232"/>
      <c r="H403" s="232"/>
      <c r="I403" s="232"/>
      <c r="J403" s="232"/>
      <c r="K403" s="232"/>
      <c r="L403" s="232"/>
      <c r="M403" s="232"/>
      <c r="N403" s="232"/>
      <c r="O403" s="232"/>
      <c r="P403" s="232"/>
      <c r="Q403" s="40" t="s">
        <v>662</v>
      </c>
    </row>
    <row r="404" spans="1:26" x14ac:dyDescent="0.35">
      <c r="A404" s="232"/>
      <c r="B404" s="232"/>
      <c r="C404" s="246" t="s">
        <v>663</v>
      </c>
      <c r="D404" s="232"/>
      <c r="E404" s="232"/>
      <c r="F404" s="232"/>
      <c r="G404" s="232"/>
      <c r="H404" s="232"/>
      <c r="I404" s="232"/>
      <c r="J404" s="232"/>
      <c r="K404" s="232"/>
      <c r="L404" s="232"/>
      <c r="M404" s="232"/>
      <c r="N404" s="232"/>
      <c r="O404" s="232"/>
      <c r="P404" s="232"/>
      <c r="Q404" s="40" t="s">
        <v>664</v>
      </c>
    </row>
    <row r="405" spans="1:26" x14ac:dyDescent="0.35">
      <c r="A405" s="232"/>
      <c r="B405" s="232"/>
      <c r="C405" s="232"/>
      <c r="D405" s="232"/>
      <c r="E405" s="232"/>
      <c r="F405" s="232"/>
      <c r="G405" s="232"/>
      <c r="H405" s="232"/>
      <c r="I405" s="232"/>
      <c r="J405" s="232"/>
      <c r="K405" s="232"/>
      <c r="L405" s="232"/>
      <c r="M405" s="232"/>
      <c r="N405" s="232"/>
      <c r="O405" s="232"/>
      <c r="P405" s="232"/>
      <c r="Q405" s="40" t="s">
        <v>665</v>
      </c>
    </row>
    <row r="406" spans="1:26" x14ac:dyDescent="0.35">
      <c r="A406" s="232"/>
      <c r="B406" s="232"/>
      <c r="C406" s="323" t="s">
        <v>666</v>
      </c>
      <c r="D406" s="323"/>
      <c r="E406" s="323"/>
      <c r="F406" s="323"/>
      <c r="G406" s="323"/>
      <c r="H406" s="323"/>
      <c r="I406" s="323"/>
      <c r="J406" s="323"/>
      <c r="K406" s="323"/>
      <c r="L406" s="323"/>
      <c r="M406" s="323"/>
      <c r="N406" s="323"/>
      <c r="O406" s="323"/>
      <c r="P406" s="232"/>
    </row>
    <row r="407" spans="1:26" x14ac:dyDescent="0.35">
      <c r="A407" s="232"/>
      <c r="B407" s="232"/>
      <c r="C407" s="323"/>
      <c r="D407" s="323"/>
      <c r="E407" s="323"/>
      <c r="F407" s="323"/>
      <c r="G407" s="323"/>
      <c r="H407" s="323"/>
      <c r="I407" s="323"/>
      <c r="J407" s="323"/>
      <c r="K407" s="323"/>
      <c r="L407" s="323"/>
      <c r="M407" s="323"/>
      <c r="N407" s="323"/>
      <c r="O407" s="323"/>
      <c r="P407" s="232"/>
    </row>
    <row r="408" spans="1:26" ht="15" thickBot="1" x14ac:dyDescent="0.4">
      <c r="A408" s="232"/>
      <c r="B408" s="232"/>
      <c r="C408" s="248"/>
      <c r="D408" s="232"/>
      <c r="E408" s="232"/>
      <c r="F408" s="232"/>
      <c r="G408" s="232"/>
      <c r="H408" s="232"/>
      <c r="I408" s="232"/>
      <c r="J408" s="232"/>
      <c r="K408" s="232"/>
      <c r="L408" s="232"/>
      <c r="M408" s="232"/>
      <c r="N408" s="232"/>
      <c r="O408" s="232"/>
      <c r="P408" s="232"/>
    </row>
    <row r="409" spans="1:26" ht="15" thickBot="1" x14ac:dyDescent="0.4">
      <c r="A409" s="232"/>
      <c r="B409" s="232" t="s">
        <v>667</v>
      </c>
      <c r="C409" s="232"/>
      <c r="D409" s="232"/>
      <c r="E409" s="232"/>
      <c r="F409" s="258"/>
      <c r="G409" s="258"/>
      <c r="H409" s="327" t="s">
        <v>668</v>
      </c>
      <c r="I409" s="327"/>
      <c r="J409" s="327"/>
      <c r="K409" s="327"/>
      <c r="L409" s="327"/>
      <c r="M409" s="327"/>
      <c r="N409" s="328"/>
      <c r="O409" s="202">
        <f>'Instalaciones 0-1-2'!C149</f>
        <v>0</v>
      </c>
      <c r="P409" s="232"/>
      <c r="Q409" s="193" t="s">
        <v>579</v>
      </c>
      <c r="R409" s="193"/>
      <c r="S409" s="193"/>
      <c r="T409" s="193"/>
      <c r="U409" s="193"/>
    </row>
    <row r="410" spans="1:26" x14ac:dyDescent="0.35">
      <c r="A410" s="232"/>
      <c r="B410" s="232"/>
      <c r="C410" s="248"/>
      <c r="D410" s="232"/>
      <c r="E410" s="232"/>
      <c r="F410" s="232"/>
      <c r="G410" s="232"/>
      <c r="H410" s="232"/>
      <c r="I410" s="232"/>
      <c r="J410" s="232"/>
      <c r="K410" s="232"/>
      <c r="L410" s="232"/>
      <c r="M410" s="232"/>
      <c r="N410" s="232"/>
      <c r="O410" s="232"/>
      <c r="P410" s="232"/>
      <c r="Q410" s="40" t="s">
        <v>668</v>
      </c>
    </row>
    <row r="411" spans="1:26" x14ac:dyDescent="0.35">
      <c r="A411" s="232"/>
      <c r="B411" s="232"/>
      <c r="C411" s="246" t="s">
        <v>669</v>
      </c>
      <c r="D411" s="232"/>
      <c r="E411" s="232"/>
      <c r="F411" s="232"/>
      <c r="G411" s="232"/>
      <c r="H411" s="232"/>
      <c r="I411" s="232"/>
      <c r="J411" s="232"/>
      <c r="K411" s="232"/>
      <c r="L411" s="232"/>
      <c r="M411" s="232"/>
      <c r="N411" s="232"/>
      <c r="O411" s="232"/>
      <c r="P411" s="232"/>
      <c r="Q411" s="40" t="s">
        <v>670</v>
      </c>
    </row>
    <row r="412" spans="1:26" x14ac:dyDescent="0.35">
      <c r="A412" s="232"/>
      <c r="B412" s="232"/>
      <c r="C412" s="232"/>
      <c r="D412" s="232"/>
      <c r="E412" s="232"/>
      <c r="F412" s="232"/>
      <c r="G412" s="232"/>
      <c r="H412" s="232"/>
      <c r="I412" s="232"/>
      <c r="J412" s="232"/>
      <c r="K412" s="232"/>
      <c r="L412" s="232"/>
      <c r="M412" s="232"/>
      <c r="N412" s="232"/>
      <c r="O412" s="232"/>
      <c r="P412" s="232"/>
    </row>
    <row r="413" spans="1:26" x14ac:dyDescent="0.35">
      <c r="A413" s="232"/>
      <c r="B413" s="232"/>
      <c r="C413" s="248" t="s">
        <v>671</v>
      </c>
      <c r="D413" s="232"/>
      <c r="E413" s="232"/>
      <c r="F413" s="232"/>
      <c r="G413" s="232"/>
      <c r="H413" s="232"/>
      <c r="I413" s="232"/>
      <c r="J413" s="232"/>
      <c r="K413" s="232"/>
      <c r="L413" s="232"/>
      <c r="M413" s="232"/>
      <c r="N413" s="232"/>
      <c r="O413" s="232"/>
      <c r="P413" s="232"/>
    </row>
    <row r="414" spans="1:26" ht="15" thickBot="1" x14ac:dyDescent="0.4">
      <c r="A414" s="232"/>
      <c r="B414" s="232"/>
      <c r="C414" s="232"/>
      <c r="D414" s="232"/>
      <c r="E414" s="232"/>
      <c r="F414" s="232"/>
      <c r="G414" s="232"/>
      <c r="H414" s="232"/>
      <c r="I414" s="232"/>
      <c r="J414" s="232"/>
      <c r="K414" s="232"/>
      <c r="L414" s="232"/>
      <c r="M414" s="232"/>
      <c r="N414" s="232"/>
      <c r="O414" s="232"/>
      <c r="P414" s="232"/>
    </row>
    <row r="415" spans="1:26" ht="15" thickBot="1" x14ac:dyDescent="0.4">
      <c r="A415" s="232"/>
      <c r="B415" s="232" t="s">
        <v>672</v>
      </c>
      <c r="C415" s="232"/>
      <c r="D415" s="232"/>
      <c r="E415" s="232"/>
      <c r="F415" s="232"/>
      <c r="G415" s="232"/>
      <c r="H415" s="232"/>
      <c r="I415" s="232"/>
      <c r="J415" s="232"/>
      <c r="K415" s="232"/>
      <c r="L415" s="232"/>
      <c r="M415" s="232"/>
      <c r="N415" s="232"/>
      <c r="O415" s="202">
        <f>'Instalaciones 0-1-2'!C150</f>
        <v>0</v>
      </c>
      <c r="P415" s="232"/>
      <c r="Q415" s="48"/>
      <c r="R415" s="48"/>
      <c r="S415" s="48"/>
      <c r="T415" s="48"/>
      <c r="U415" s="48"/>
      <c r="W415" s="48"/>
      <c r="X415" s="48"/>
      <c r="Y415" s="48"/>
    </row>
    <row r="416" spans="1:26" x14ac:dyDescent="0.35">
      <c r="A416" s="232"/>
      <c r="B416" s="232"/>
      <c r="C416" s="232" t="str">
        <f>'Instalaciones 0-1-2'!C167</f>
        <v>No hay material de enriquecimiento disponible</v>
      </c>
      <c r="D416" s="232"/>
      <c r="E416" s="232"/>
      <c r="F416" s="232"/>
      <c r="G416" s="232"/>
      <c r="H416" s="232"/>
      <c r="I416" s="232"/>
      <c r="J416" s="232"/>
      <c r="K416" s="232"/>
      <c r="L416" s="232"/>
      <c r="M416" s="232"/>
      <c r="N416" s="232"/>
      <c r="O416" s="245"/>
      <c r="P416" s="232"/>
      <c r="Q416" s="193" t="s">
        <v>673</v>
      </c>
      <c r="R416" s="193"/>
      <c r="S416" s="193"/>
      <c r="T416" s="193"/>
      <c r="U416" s="193"/>
      <c r="W416" s="48"/>
      <c r="X416" s="48"/>
      <c r="Y416" s="48"/>
      <c r="Z416" s="48"/>
    </row>
    <row r="417" spans="1:21" x14ac:dyDescent="0.35">
      <c r="A417" s="232"/>
      <c r="B417" s="232"/>
      <c r="C417" s="232"/>
      <c r="D417" s="232"/>
      <c r="E417" s="232"/>
      <c r="F417" s="232"/>
      <c r="G417" s="232"/>
      <c r="H417" s="232"/>
      <c r="I417" s="232"/>
      <c r="J417" s="232"/>
      <c r="K417" s="232"/>
      <c r="L417" s="232"/>
      <c r="M417" s="232"/>
      <c r="N417" s="232"/>
      <c r="O417" s="232"/>
      <c r="P417" s="232"/>
    </row>
    <row r="418" spans="1:21" x14ac:dyDescent="0.35">
      <c r="A418" s="232"/>
      <c r="B418" s="232"/>
      <c r="C418" s="246" t="s">
        <v>674</v>
      </c>
      <c r="D418" s="232"/>
      <c r="E418" s="232"/>
      <c r="F418" s="232"/>
      <c r="G418" s="232"/>
      <c r="H418" s="232"/>
      <c r="I418" s="232"/>
      <c r="J418" s="232"/>
      <c r="K418" s="232"/>
      <c r="L418" s="232"/>
      <c r="M418" s="232"/>
      <c r="N418" s="232"/>
      <c r="O418" s="232"/>
      <c r="P418" s="232"/>
    </row>
    <row r="419" spans="1:21" x14ac:dyDescent="0.35">
      <c r="A419" s="232"/>
      <c r="B419" s="232"/>
      <c r="C419" s="232"/>
      <c r="D419" s="232"/>
      <c r="E419" s="232"/>
      <c r="F419" s="232"/>
      <c r="G419" s="232"/>
      <c r="H419" s="232"/>
      <c r="I419" s="232"/>
      <c r="J419" s="232"/>
      <c r="K419" s="232"/>
      <c r="L419" s="232"/>
      <c r="M419" s="232"/>
      <c r="N419" s="232"/>
      <c r="O419" s="232"/>
      <c r="P419" s="232"/>
    </row>
    <row r="420" spans="1:21" x14ac:dyDescent="0.35">
      <c r="A420" s="232"/>
      <c r="B420" s="232"/>
      <c r="C420" s="248" t="s">
        <v>675</v>
      </c>
      <c r="D420" s="232"/>
      <c r="E420" s="232"/>
      <c r="F420" s="232"/>
      <c r="G420" s="232"/>
      <c r="H420" s="232"/>
      <c r="I420" s="232"/>
      <c r="J420" s="232"/>
      <c r="K420" s="232"/>
      <c r="L420" s="232"/>
      <c r="M420" s="232"/>
      <c r="N420" s="232"/>
      <c r="O420" s="232"/>
      <c r="P420" s="232"/>
    </row>
    <row r="421" spans="1:21" ht="15" thickBot="1" x14ac:dyDescent="0.4">
      <c r="A421" s="232"/>
      <c r="B421" s="232"/>
      <c r="C421" s="248"/>
      <c r="D421" s="232"/>
      <c r="E421" s="232"/>
      <c r="F421" s="232"/>
      <c r="G421" s="232"/>
      <c r="H421" s="232"/>
      <c r="I421" s="232"/>
      <c r="J421" s="232"/>
      <c r="K421" s="232"/>
      <c r="L421" s="232"/>
      <c r="M421" s="232"/>
      <c r="N421" s="232"/>
      <c r="O421" s="232"/>
      <c r="P421" s="232"/>
    </row>
    <row r="422" spans="1:21" ht="15" thickBot="1" x14ac:dyDescent="0.4">
      <c r="A422" s="232"/>
      <c r="B422" s="232" t="s">
        <v>676</v>
      </c>
      <c r="C422" s="232"/>
      <c r="D422" s="232"/>
      <c r="E422" s="232"/>
      <c r="F422" s="258"/>
      <c r="G422" s="258"/>
      <c r="H422" s="258"/>
      <c r="I422" s="258"/>
      <c r="J422" s="258"/>
      <c r="K422" s="258"/>
      <c r="L422" s="327" t="s">
        <v>677</v>
      </c>
      <c r="M422" s="327"/>
      <c r="N422" s="328"/>
      <c r="O422" s="202">
        <f>'Instalaciones 0-1-2'!C151</f>
        <v>0</v>
      </c>
      <c r="P422" s="232"/>
      <c r="Q422" s="193" t="s">
        <v>579</v>
      </c>
      <c r="R422" s="193"/>
      <c r="S422" s="193"/>
      <c r="T422" s="193"/>
      <c r="U422" s="193"/>
    </row>
    <row r="423" spans="1:21" x14ac:dyDescent="0.35">
      <c r="A423" s="232"/>
      <c r="B423" s="232"/>
      <c r="C423" s="248"/>
      <c r="D423" s="232"/>
      <c r="E423" s="232"/>
      <c r="F423" s="232"/>
      <c r="G423" s="232"/>
      <c r="H423" s="232"/>
      <c r="I423" s="232"/>
      <c r="J423" s="232"/>
      <c r="K423" s="232"/>
      <c r="L423" s="232"/>
      <c r="M423" s="232"/>
      <c r="N423" s="232"/>
      <c r="O423" s="232"/>
      <c r="P423" s="232"/>
      <c r="Q423" s="40" t="s">
        <v>677</v>
      </c>
    </row>
    <row r="424" spans="1:21" x14ac:dyDescent="0.35">
      <c r="A424" s="232"/>
      <c r="B424" s="232"/>
      <c r="C424" s="246" t="s">
        <v>678</v>
      </c>
      <c r="D424" s="232"/>
      <c r="E424" s="232"/>
      <c r="F424" s="232"/>
      <c r="G424" s="232"/>
      <c r="H424" s="232"/>
      <c r="I424" s="232"/>
      <c r="J424" s="232"/>
      <c r="K424" s="232"/>
      <c r="L424" s="232"/>
      <c r="M424" s="232"/>
      <c r="N424" s="232"/>
      <c r="O424" s="232"/>
      <c r="P424" s="232"/>
      <c r="Q424" s="40" t="s">
        <v>679</v>
      </c>
    </row>
    <row r="425" spans="1:21" x14ac:dyDescent="0.35">
      <c r="A425" s="232"/>
      <c r="B425" s="232"/>
      <c r="C425" s="232"/>
      <c r="D425" s="232"/>
      <c r="E425" s="232"/>
      <c r="F425" s="232"/>
      <c r="G425" s="232"/>
      <c r="H425" s="232"/>
      <c r="I425" s="232"/>
      <c r="J425" s="232"/>
      <c r="K425" s="232"/>
      <c r="L425" s="232"/>
      <c r="M425" s="232"/>
      <c r="N425" s="232"/>
      <c r="O425" s="232"/>
      <c r="P425" s="232"/>
    </row>
    <row r="426" spans="1:21" x14ac:dyDescent="0.35">
      <c r="A426" s="232"/>
      <c r="B426" s="232"/>
      <c r="C426" s="248" t="s">
        <v>680</v>
      </c>
      <c r="D426" s="232"/>
      <c r="E426" s="232"/>
      <c r="F426" s="232"/>
      <c r="G426" s="232"/>
      <c r="H426" s="232"/>
      <c r="I426" s="232"/>
      <c r="J426" s="232"/>
      <c r="K426" s="232"/>
      <c r="L426" s="232"/>
      <c r="M426" s="232"/>
      <c r="N426" s="232"/>
      <c r="O426" s="232"/>
      <c r="P426" s="232"/>
    </row>
    <row r="427" spans="1:21" ht="15" thickBot="1" x14ac:dyDescent="0.4">
      <c r="A427" s="232"/>
      <c r="B427" s="232"/>
      <c r="C427" s="248"/>
      <c r="D427" s="232"/>
      <c r="E427" s="232"/>
      <c r="F427" s="232"/>
      <c r="G427" s="232"/>
      <c r="H427" s="232"/>
      <c r="I427" s="232"/>
      <c r="J427" s="232"/>
      <c r="K427" s="232"/>
      <c r="L427" s="232"/>
      <c r="M427" s="232"/>
      <c r="N427" s="232"/>
      <c r="O427" s="232"/>
      <c r="P427" s="232"/>
    </row>
    <row r="428" spans="1:21" ht="15" thickBot="1" x14ac:dyDescent="0.4">
      <c r="A428" s="232"/>
      <c r="B428" s="232" t="s">
        <v>681</v>
      </c>
      <c r="C428" s="232"/>
      <c r="D428" s="232"/>
      <c r="E428" s="232"/>
      <c r="F428" s="232"/>
      <c r="G428" s="327" t="s">
        <v>682</v>
      </c>
      <c r="H428" s="327"/>
      <c r="I428" s="327"/>
      <c r="J428" s="327"/>
      <c r="K428" s="327"/>
      <c r="L428" s="327"/>
      <c r="M428" s="327"/>
      <c r="N428" s="328"/>
      <c r="O428" s="202">
        <f>'Instalaciones 0-1-2'!C152</f>
        <v>0</v>
      </c>
      <c r="P428" s="232"/>
      <c r="Q428" s="193" t="s">
        <v>579</v>
      </c>
      <c r="R428" s="193"/>
      <c r="S428" s="193"/>
      <c r="T428" s="193"/>
      <c r="U428" s="193"/>
    </row>
    <row r="429" spans="1:21" x14ac:dyDescent="0.35">
      <c r="A429" s="232"/>
      <c r="B429" s="232"/>
      <c r="C429" s="232"/>
      <c r="D429" s="232"/>
      <c r="E429" s="232"/>
      <c r="F429" s="232"/>
      <c r="G429" s="232"/>
      <c r="H429" s="232"/>
      <c r="I429" s="232"/>
      <c r="J429" s="232"/>
      <c r="K429" s="232"/>
      <c r="L429" s="232"/>
      <c r="M429" s="232"/>
      <c r="N429" s="232"/>
      <c r="O429" s="232"/>
      <c r="P429" s="232"/>
      <c r="Q429" s="40" t="s">
        <v>682</v>
      </c>
    </row>
    <row r="430" spans="1:21" x14ac:dyDescent="0.35">
      <c r="A430" s="232"/>
      <c r="B430" s="232"/>
      <c r="C430" s="246" t="s">
        <v>683</v>
      </c>
      <c r="D430" s="232"/>
      <c r="E430" s="232"/>
      <c r="F430" s="232"/>
      <c r="G430" s="232"/>
      <c r="H430" s="232"/>
      <c r="I430" s="232"/>
      <c r="J430" s="232"/>
      <c r="K430" s="232"/>
      <c r="L430" s="232"/>
      <c r="M430" s="232"/>
      <c r="N430" s="232"/>
      <c r="O430" s="232"/>
      <c r="P430" s="232"/>
      <c r="Q430" s="40" t="s">
        <v>684</v>
      </c>
    </row>
    <row r="431" spans="1:21" x14ac:dyDescent="0.35">
      <c r="A431" s="232"/>
      <c r="B431" s="232"/>
      <c r="C431" s="232"/>
      <c r="D431" s="232"/>
      <c r="E431" s="232"/>
      <c r="F431" s="232"/>
      <c r="G431" s="232"/>
      <c r="H431" s="232"/>
      <c r="I431" s="232"/>
      <c r="J431" s="232"/>
      <c r="K431" s="232"/>
      <c r="L431" s="232"/>
      <c r="M431" s="232"/>
      <c r="N431" s="232"/>
      <c r="O431" s="232"/>
      <c r="P431" s="232"/>
      <c r="Q431" s="40" t="s">
        <v>685</v>
      </c>
    </row>
    <row r="432" spans="1:21" x14ac:dyDescent="0.35">
      <c r="A432" s="232"/>
      <c r="B432" s="232"/>
      <c r="C432" s="323" t="s">
        <v>686</v>
      </c>
      <c r="D432" s="323"/>
      <c r="E432" s="323"/>
      <c r="F432" s="323"/>
      <c r="G432" s="323"/>
      <c r="H432" s="323"/>
      <c r="I432" s="323"/>
      <c r="J432" s="323"/>
      <c r="K432" s="323"/>
      <c r="L432" s="323"/>
      <c r="M432" s="323"/>
      <c r="N432" s="323"/>
      <c r="O432" s="323"/>
      <c r="P432" s="232"/>
    </row>
    <row r="433" spans="1:23" x14ac:dyDescent="0.35">
      <c r="A433" s="232"/>
      <c r="B433" s="232"/>
      <c r="C433" s="323"/>
      <c r="D433" s="323"/>
      <c r="E433" s="323"/>
      <c r="F433" s="323"/>
      <c r="G433" s="323"/>
      <c r="H433" s="323"/>
      <c r="I433" s="323"/>
      <c r="J433" s="323"/>
      <c r="K433" s="323"/>
      <c r="L433" s="323"/>
      <c r="M433" s="323"/>
      <c r="N433" s="323"/>
      <c r="O433" s="323"/>
      <c r="P433" s="232"/>
    </row>
    <row r="434" spans="1:23" ht="15" thickBot="1" x14ac:dyDescent="0.4">
      <c r="A434" s="232"/>
      <c r="B434" s="232"/>
      <c r="C434" s="232"/>
      <c r="D434" s="232"/>
      <c r="E434" s="232"/>
      <c r="F434" s="232"/>
      <c r="G434" s="232"/>
      <c r="H434" s="232"/>
      <c r="I434" s="232"/>
      <c r="J434" s="232"/>
      <c r="K434" s="232"/>
      <c r="L434" s="232"/>
      <c r="M434" s="232"/>
      <c r="N434" s="232"/>
      <c r="O434" s="232"/>
      <c r="P434" s="232"/>
    </row>
    <row r="435" spans="1:23" ht="15" thickBot="1" x14ac:dyDescent="0.4">
      <c r="A435" s="232"/>
      <c r="B435" s="232" t="s">
        <v>687</v>
      </c>
      <c r="C435" s="232"/>
      <c r="D435" s="232"/>
      <c r="E435" s="232"/>
      <c r="F435" s="327" t="s">
        <v>688</v>
      </c>
      <c r="G435" s="327"/>
      <c r="H435" s="327"/>
      <c r="I435" s="327"/>
      <c r="J435" s="327"/>
      <c r="K435" s="327"/>
      <c r="L435" s="327"/>
      <c r="M435" s="327"/>
      <c r="N435" s="328"/>
      <c r="O435" s="202">
        <f>'Instalaciones 0-1-2'!C153</f>
        <v>0</v>
      </c>
      <c r="P435" s="232"/>
      <c r="Q435" s="193" t="s">
        <v>579</v>
      </c>
      <c r="R435" s="193"/>
      <c r="S435" s="193"/>
      <c r="T435" s="193"/>
      <c r="U435" s="193"/>
    </row>
    <row r="436" spans="1:23" x14ac:dyDescent="0.35">
      <c r="A436" s="232"/>
      <c r="B436" s="232"/>
      <c r="C436" s="232"/>
      <c r="D436" s="232"/>
      <c r="E436" s="232"/>
      <c r="F436" s="232"/>
      <c r="G436" s="232"/>
      <c r="H436" s="232"/>
      <c r="I436" s="232"/>
      <c r="J436" s="232"/>
      <c r="K436" s="232"/>
      <c r="L436" s="232"/>
      <c r="M436" s="232"/>
      <c r="N436" s="232"/>
      <c r="O436" s="232"/>
      <c r="P436" s="232"/>
      <c r="Q436" s="40" t="s">
        <v>688</v>
      </c>
    </row>
    <row r="437" spans="1:23" x14ac:dyDescent="0.35">
      <c r="A437" s="232"/>
      <c r="B437" s="232"/>
      <c r="C437" s="246" t="s">
        <v>689</v>
      </c>
      <c r="D437" s="232"/>
      <c r="E437" s="232"/>
      <c r="F437" s="232"/>
      <c r="G437" s="232"/>
      <c r="H437" s="232"/>
      <c r="I437" s="232"/>
      <c r="J437" s="232"/>
      <c r="K437" s="232"/>
      <c r="L437" s="232"/>
      <c r="M437" s="232"/>
      <c r="N437" s="232"/>
      <c r="O437" s="232"/>
      <c r="P437" s="232"/>
      <c r="Q437" s="40" t="s">
        <v>690</v>
      </c>
    </row>
    <row r="438" spans="1:23" x14ac:dyDescent="0.35">
      <c r="A438" s="232"/>
      <c r="B438" s="232"/>
      <c r="C438" s="232"/>
      <c r="D438" s="232"/>
      <c r="E438" s="232"/>
      <c r="F438" s="232"/>
      <c r="G438" s="232"/>
      <c r="H438" s="232"/>
      <c r="I438" s="232"/>
      <c r="J438" s="232"/>
      <c r="K438" s="232"/>
      <c r="L438" s="232"/>
      <c r="M438" s="232"/>
      <c r="N438" s="232"/>
      <c r="O438" s="232"/>
      <c r="P438" s="232"/>
      <c r="Q438" s="40" t="s">
        <v>691</v>
      </c>
    </row>
    <row r="439" spans="1:23" x14ac:dyDescent="0.35">
      <c r="A439" s="232"/>
      <c r="B439" s="232"/>
      <c r="C439" s="248" t="s">
        <v>692</v>
      </c>
      <c r="D439" s="232"/>
      <c r="E439" s="232"/>
      <c r="F439" s="232"/>
      <c r="G439" s="232"/>
      <c r="H439" s="232"/>
      <c r="I439" s="232"/>
      <c r="J439" s="232"/>
      <c r="K439" s="232"/>
      <c r="L439" s="232"/>
      <c r="M439" s="232"/>
      <c r="N439" s="232"/>
      <c r="O439" s="232"/>
      <c r="P439" s="232"/>
    </row>
    <row r="440" spans="1:23" x14ac:dyDescent="0.35">
      <c r="A440" s="232"/>
      <c r="B440" s="232"/>
      <c r="C440" s="248"/>
      <c r="D440" s="232"/>
      <c r="E440" s="232"/>
      <c r="F440" s="232"/>
      <c r="G440" s="232"/>
      <c r="H440" s="232"/>
      <c r="I440" s="232"/>
      <c r="J440" s="232"/>
      <c r="K440" s="232"/>
      <c r="L440" s="232"/>
      <c r="M440" s="232"/>
      <c r="N440" s="232"/>
      <c r="O440" s="232"/>
      <c r="P440" s="232"/>
    </row>
    <row r="441" spans="1:23" x14ac:dyDescent="0.35">
      <c r="A441" s="232"/>
      <c r="B441" s="232"/>
      <c r="C441" s="248"/>
      <c r="D441" s="232"/>
      <c r="E441" s="232"/>
      <c r="F441" s="232"/>
      <c r="G441" s="232"/>
      <c r="H441" s="232"/>
      <c r="I441" s="232"/>
      <c r="J441" s="232"/>
      <c r="K441" s="232"/>
      <c r="L441" s="232"/>
      <c r="M441" s="232"/>
      <c r="N441" s="232"/>
      <c r="O441" s="232"/>
      <c r="P441" s="232"/>
    </row>
    <row r="442" spans="1:23" ht="15" thickBot="1" x14ac:dyDescent="0.4">
      <c r="A442" s="232"/>
      <c r="B442" s="232"/>
      <c r="C442" s="248"/>
      <c r="D442" s="232"/>
      <c r="E442" s="232"/>
      <c r="F442" s="232"/>
      <c r="G442" s="232"/>
      <c r="H442" s="232"/>
      <c r="I442" s="232"/>
      <c r="J442" s="232"/>
      <c r="K442" s="232"/>
      <c r="L442" s="232"/>
      <c r="M442" s="232"/>
      <c r="N442" s="232"/>
      <c r="O442" s="232"/>
      <c r="P442" s="232"/>
    </row>
    <row r="443" spans="1:23" ht="15" thickBot="1" x14ac:dyDescent="0.4">
      <c r="A443" s="232"/>
      <c r="B443" s="232" t="s">
        <v>693</v>
      </c>
      <c r="C443" s="232"/>
      <c r="D443" s="232"/>
      <c r="E443" s="232"/>
      <c r="F443" s="232"/>
      <c r="G443" s="232"/>
      <c r="H443" s="232"/>
      <c r="I443" s="232"/>
      <c r="J443" s="232"/>
      <c r="K443" s="232"/>
      <c r="L443" s="232"/>
      <c r="M443" s="232"/>
      <c r="N443" s="232"/>
      <c r="O443" s="202">
        <f>'Instalaciones 0-1-2'!C154</f>
        <v>0</v>
      </c>
      <c r="P443" s="232"/>
      <c r="Q443" s="193" t="s">
        <v>579</v>
      </c>
      <c r="R443" s="193"/>
      <c r="S443" s="193"/>
      <c r="T443" s="193"/>
      <c r="U443" s="193"/>
    </row>
    <row r="444" spans="1:23" x14ac:dyDescent="0.35">
      <c r="A444" s="232"/>
      <c r="B444" s="232"/>
      <c r="C444" s="340" t="s">
        <v>694</v>
      </c>
      <c r="D444" s="340"/>
      <c r="E444" s="340"/>
      <c r="F444" s="340"/>
      <c r="G444" s="340"/>
      <c r="H444" s="340"/>
      <c r="I444" s="340"/>
      <c r="J444" s="340"/>
      <c r="K444" s="340"/>
      <c r="L444" s="340"/>
      <c r="M444" s="232"/>
      <c r="N444" s="232"/>
      <c r="O444" s="245"/>
      <c r="P444" s="232"/>
      <c r="Q444" s="40" t="s">
        <v>694</v>
      </c>
      <c r="R444" s="48"/>
      <c r="S444" s="48"/>
      <c r="T444" s="48"/>
      <c r="U444" s="48"/>
      <c r="W444" s="40" t="s">
        <v>695</v>
      </c>
    </row>
    <row r="445" spans="1:23" x14ac:dyDescent="0.35">
      <c r="A445" s="232"/>
      <c r="B445" s="232"/>
      <c r="C445" s="232"/>
      <c r="D445" s="232"/>
      <c r="E445" s="232"/>
      <c r="F445" s="232"/>
      <c r="G445" s="232"/>
      <c r="H445" s="232"/>
      <c r="I445" s="232"/>
      <c r="J445" s="232"/>
      <c r="K445" s="232"/>
      <c r="L445" s="232"/>
      <c r="M445" s="232"/>
      <c r="N445" s="232"/>
      <c r="O445" s="232"/>
      <c r="P445" s="232"/>
      <c r="Q445" s="40" t="s">
        <v>696</v>
      </c>
      <c r="W445" s="40" t="s">
        <v>697</v>
      </c>
    </row>
    <row r="446" spans="1:23" x14ac:dyDescent="0.35">
      <c r="A446" s="232"/>
      <c r="B446" s="232"/>
      <c r="C446" s="246" t="s">
        <v>698</v>
      </c>
      <c r="D446" s="232"/>
      <c r="E446" s="232"/>
      <c r="F446" s="232"/>
      <c r="G446" s="232"/>
      <c r="H446" s="232"/>
      <c r="I446" s="232"/>
      <c r="J446" s="232"/>
      <c r="K446" s="232"/>
      <c r="L446" s="232"/>
      <c r="M446" s="232"/>
      <c r="N446" s="232"/>
      <c r="O446" s="232"/>
      <c r="P446" s="232"/>
      <c r="Q446" s="40" t="s">
        <v>699</v>
      </c>
      <c r="W446" s="40" t="s">
        <v>700</v>
      </c>
    </row>
    <row r="447" spans="1:23" x14ac:dyDescent="0.35">
      <c r="A447" s="232"/>
      <c r="B447" s="232"/>
      <c r="C447" s="232"/>
      <c r="D447" s="232"/>
      <c r="E447" s="232"/>
      <c r="F447" s="232"/>
      <c r="G447" s="232"/>
      <c r="H447" s="232"/>
      <c r="I447" s="232"/>
      <c r="J447" s="232"/>
      <c r="K447" s="232"/>
      <c r="L447" s="232"/>
      <c r="M447" s="232"/>
      <c r="N447" s="232"/>
      <c r="O447" s="232"/>
      <c r="P447" s="232"/>
      <c r="Q447" s="40" t="s">
        <v>701</v>
      </c>
      <c r="W447" s="40" t="s">
        <v>700</v>
      </c>
    </row>
    <row r="448" spans="1:23" x14ac:dyDescent="0.35">
      <c r="A448" s="232"/>
      <c r="B448" s="232"/>
      <c r="C448" s="248" t="s">
        <v>702</v>
      </c>
      <c r="D448" s="232"/>
      <c r="E448" s="232"/>
      <c r="F448" s="232"/>
      <c r="G448" s="232"/>
      <c r="H448" s="232"/>
      <c r="I448" s="232"/>
      <c r="J448" s="232"/>
      <c r="K448" s="232"/>
      <c r="L448" s="232"/>
      <c r="M448" s="232"/>
      <c r="N448" s="232"/>
      <c r="O448" s="232"/>
      <c r="P448" s="232"/>
    </row>
    <row r="449" spans="1:25" ht="15" thickBot="1" x14ac:dyDescent="0.4">
      <c r="A449" s="232"/>
      <c r="B449" s="232"/>
      <c r="C449" s="232"/>
      <c r="D449" s="232"/>
      <c r="E449" s="232"/>
      <c r="F449" s="232"/>
      <c r="G449" s="232"/>
      <c r="H449" s="232"/>
      <c r="I449" s="232"/>
      <c r="J449" s="232"/>
      <c r="K449" s="232"/>
      <c r="L449" s="232"/>
      <c r="M449" s="232"/>
      <c r="N449" s="232"/>
      <c r="O449" s="232"/>
      <c r="P449" s="232"/>
    </row>
    <row r="450" spans="1:25" ht="15" thickBot="1" x14ac:dyDescent="0.4">
      <c r="A450" s="232"/>
      <c r="B450" s="232" t="s">
        <v>703</v>
      </c>
      <c r="C450" s="232"/>
      <c r="D450" s="232"/>
      <c r="E450" s="232"/>
      <c r="F450" s="232"/>
      <c r="G450" s="232"/>
      <c r="H450" s="232"/>
      <c r="I450" s="232"/>
      <c r="J450" s="232"/>
      <c r="K450" s="232"/>
      <c r="L450" s="232"/>
      <c r="M450" s="232"/>
      <c r="N450" s="232"/>
      <c r="O450" s="202">
        <f>Comportamiento!J56</f>
        <v>0</v>
      </c>
      <c r="P450" s="232"/>
      <c r="Q450" s="193" t="s">
        <v>579</v>
      </c>
      <c r="R450" s="193"/>
      <c r="S450" s="193"/>
      <c r="T450" s="193"/>
      <c r="U450" s="193"/>
    </row>
    <row r="451" spans="1:25" x14ac:dyDescent="0.35">
      <c r="A451" s="232"/>
      <c r="B451" s="232"/>
      <c r="C451" s="340" t="s">
        <v>704</v>
      </c>
      <c r="D451" s="340"/>
      <c r="E451" s="340"/>
      <c r="F451" s="340"/>
      <c r="G451" s="340"/>
      <c r="H451" s="340"/>
      <c r="I451" s="340"/>
      <c r="J451" s="340"/>
      <c r="K451" s="340"/>
      <c r="L451" s="340"/>
      <c r="M451" s="340"/>
      <c r="N451" s="232"/>
      <c r="O451" s="245"/>
      <c r="P451" s="232"/>
      <c r="Q451" s="89" t="s">
        <v>704</v>
      </c>
      <c r="Y451" s="40" t="s">
        <v>695</v>
      </c>
    </row>
    <row r="452" spans="1:25" x14ac:dyDescent="0.35">
      <c r="A452" s="232"/>
      <c r="B452" s="232"/>
      <c r="C452" s="232"/>
      <c r="D452" s="232"/>
      <c r="E452" s="232"/>
      <c r="F452" s="232"/>
      <c r="G452" s="232"/>
      <c r="H452" s="232"/>
      <c r="I452" s="232"/>
      <c r="J452" s="232"/>
      <c r="K452" s="232"/>
      <c r="L452" s="232"/>
      <c r="M452" s="232"/>
      <c r="N452" s="232"/>
      <c r="O452" s="232"/>
      <c r="P452" s="232"/>
      <c r="Q452" s="89" t="s">
        <v>705</v>
      </c>
      <c r="Y452" s="40" t="s">
        <v>706</v>
      </c>
    </row>
    <row r="453" spans="1:25" x14ac:dyDescent="0.35">
      <c r="A453" s="232"/>
      <c r="B453" s="232"/>
      <c r="C453" s="332" t="s">
        <v>707</v>
      </c>
      <c r="D453" s="332"/>
      <c r="E453" s="332"/>
      <c r="F453" s="332"/>
      <c r="G453" s="332"/>
      <c r="H453" s="332"/>
      <c r="I453" s="332"/>
      <c r="J453" s="332"/>
      <c r="K453" s="332"/>
      <c r="L453" s="332"/>
      <c r="M453" s="332"/>
      <c r="N453" s="332"/>
      <c r="O453" s="332"/>
      <c r="P453" s="232"/>
      <c r="Q453" s="89" t="s">
        <v>708</v>
      </c>
      <c r="Y453" s="40" t="s">
        <v>697</v>
      </c>
    </row>
    <row r="454" spans="1:25" x14ac:dyDescent="0.35">
      <c r="A454" s="232"/>
      <c r="B454" s="232"/>
      <c r="C454" s="332"/>
      <c r="D454" s="332"/>
      <c r="E454" s="332"/>
      <c r="F454" s="332"/>
      <c r="G454" s="332"/>
      <c r="H454" s="332"/>
      <c r="I454" s="332"/>
      <c r="J454" s="332"/>
      <c r="K454" s="332"/>
      <c r="L454" s="332"/>
      <c r="M454" s="332"/>
      <c r="N454" s="332"/>
      <c r="O454" s="332"/>
      <c r="P454" s="232"/>
      <c r="Q454" s="161" t="s">
        <v>709</v>
      </c>
      <c r="Y454" s="40" t="s">
        <v>700</v>
      </c>
    </row>
    <row r="455" spans="1:25" x14ac:dyDescent="0.35">
      <c r="A455" s="232"/>
      <c r="B455" s="232"/>
      <c r="C455" s="232"/>
      <c r="D455" s="232"/>
      <c r="E455" s="232"/>
      <c r="F455" s="232"/>
      <c r="G455" s="232"/>
      <c r="H455" s="232"/>
      <c r="I455" s="232"/>
      <c r="J455" s="232"/>
      <c r="K455" s="232"/>
      <c r="L455" s="232"/>
      <c r="M455" s="232"/>
      <c r="N455" s="232"/>
      <c r="O455" s="232"/>
      <c r="P455" s="232"/>
    </row>
    <row r="456" spans="1:25" x14ac:dyDescent="0.35">
      <c r="A456" s="232"/>
      <c r="B456" s="232"/>
      <c r="C456" s="323" t="s">
        <v>710</v>
      </c>
      <c r="D456" s="323"/>
      <c r="E456" s="323"/>
      <c r="F456" s="323"/>
      <c r="G456" s="323"/>
      <c r="H456" s="323"/>
      <c r="I456" s="323"/>
      <c r="J456" s="323"/>
      <c r="K456" s="323"/>
      <c r="L456" s="323"/>
      <c r="M456" s="323"/>
      <c r="N456" s="323"/>
      <c r="O456" s="323"/>
      <c r="P456" s="232"/>
    </row>
    <row r="457" spans="1:25" x14ac:dyDescent="0.35">
      <c r="A457" s="232"/>
      <c r="B457" s="232"/>
      <c r="C457" s="323"/>
      <c r="D457" s="323"/>
      <c r="E457" s="323"/>
      <c r="F457" s="323"/>
      <c r="G457" s="323"/>
      <c r="H457" s="323"/>
      <c r="I457" s="323"/>
      <c r="J457" s="323"/>
      <c r="K457" s="323"/>
      <c r="L457" s="323"/>
      <c r="M457" s="323"/>
      <c r="N457" s="323"/>
      <c r="O457" s="323"/>
      <c r="P457" s="232"/>
    </row>
    <row r="458" spans="1:25" x14ac:dyDescent="0.35">
      <c r="A458" s="232"/>
      <c r="B458" s="232"/>
      <c r="C458" s="241"/>
      <c r="D458" s="232"/>
      <c r="E458" s="232"/>
      <c r="F458" s="232"/>
      <c r="G458" s="232"/>
      <c r="H458" s="232"/>
      <c r="I458" s="232"/>
      <c r="J458" s="232"/>
      <c r="K458" s="232"/>
      <c r="L458" s="232"/>
      <c r="M458" s="232"/>
      <c r="N458" s="232"/>
      <c r="O458" s="232"/>
      <c r="P458" s="232"/>
    </row>
    <row r="459" spans="1:25" x14ac:dyDescent="0.35">
      <c r="A459" s="232"/>
      <c r="B459" s="232"/>
      <c r="C459" s="232"/>
      <c r="D459" s="232"/>
      <c r="E459" s="232"/>
      <c r="F459" s="232"/>
      <c r="G459" s="232"/>
      <c r="H459" s="232"/>
      <c r="I459" s="232"/>
      <c r="J459" s="232"/>
      <c r="K459" s="232"/>
      <c r="L459" s="232"/>
      <c r="M459" s="232"/>
      <c r="N459" s="232"/>
      <c r="O459" s="232"/>
      <c r="P459" s="232"/>
    </row>
    <row r="460" spans="1:25" x14ac:dyDescent="0.35">
      <c r="A460" s="232"/>
      <c r="B460" s="243" t="s">
        <v>711</v>
      </c>
      <c r="C460" s="232"/>
      <c r="D460" s="232"/>
      <c r="E460" s="232"/>
      <c r="F460" s="232"/>
      <c r="G460" s="232"/>
      <c r="H460" s="232"/>
      <c r="I460" s="232"/>
      <c r="J460" s="232"/>
      <c r="K460" s="232"/>
      <c r="L460" s="232"/>
      <c r="M460" s="232"/>
      <c r="N460" s="232"/>
      <c r="O460" s="232"/>
      <c r="P460" s="232"/>
    </row>
    <row r="461" spans="1:25" ht="15" thickBot="1" x14ac:dyDescent="0.4">
      <c r="A461" s="232"/>
      <c r="B461" s="232"/>
      <c r="C461" s="232"/>
      <c r="D461" s="232"/>
      <c r="E461" s="232"/>
      <c r="F461" s="232"/>
      <c r="G461" s="232"/>
      <c r="H461" s="232"/>
      <c r="I461" s="232"/>
      <c r="J461" s="232"/>
      <c r="K461" s="232"/>
      <c r="L461" s="232"/>
      <c r="M461" s="232"/>
      <c r="N461" s="232"/>
      <c r="O461" s="232"/>
      <c r="P461" s="232"/>
    </row>
    <row r="462" spans="1:25" ht="15" thickBot="1" x14ac:dyDescent="0.4">
      <c r="A462" s="232"/>
      <c r="B462" s="232" t="s">
        <v>385</v>
      </c>
      <c r="C462" s="232"/>
      <c r="D462" s="232"/>
      <c r="E462" s="324">
        <f>'Resultados 0-1-2'!E42</f>
        <v>99.999981166700081</v>
      </c>
      <c r="F462" s="325"/>
      <c r="G462" s="325"/>
      <c r="H462" s="325"/>
      <c r="I462" s="325"/>
      <c r="J462" s="325"/>
      <c r="K462" s="325"/>
      <c r="L462" s="325"/>
      <c r="M462" s="325"/>
      <c r="N462" s="325"/>
      <c r="O462" s="326"/>
      <c r="P462" s="232"/>
    </row>
    <row r="463" spans="1:25" ht="15" thickBot="1" x14ac:dyDescent="0.4">
      <c r="A463" s="232"/>
      <c r="B463" s="232"/>
      <c r="C463" s="232"/>
      <c r="D463" s="232"/>
      <c r="E463" s="232"/>
      <c r="F463" s="232"/>
      <c r="G463" s="232"/>
      <c r="H463" s="232"/>
      <c r="I463" s="232"/>
      <c r="J463" s="232"/>
      <c r="K463" s="232"/>
      <c r="L463" s="232"/>
      <c r="M463" s="232"/>
      <c r="N463" s="232"/>
      <c r="O463" s="232"/>
      <c r="P463" s="232"/>
    </row>
    <row r="464" spans="1:25" ht="15" thickBot="1" x14ac:dyDescent="0.4">
      <c r="A464" s="232"/>
      <c r="B464" s="232" t="s">
        <v>712</v>
      </c>
      <c r="C464" s="232"/>
      <c r="D464" s="232"/>
      <c r="E464" s="232"/>
      <c r="F464" s="232"/>
      <c r="G464" s="232"/>
      <c r="H464" s="232"/>
      <c r="I464" s="232"/>
      <c r="J464" s="256">
        <f>Comportamiento!J24</f>
        <v>0</v>
      </c>
      <c r="K464" s="232" t="s">
        <v>713</v>
      </c>
      <c r="L464" s="232"/>
      <c r="M464" s="232"/>
      <c r="N464" s="232"/>
      <c r="O464" s="202">
        <f>Comportamiento!D31</f>
        <v>99.999981166700081</v>
      </c>
      <c r="P464" s="232"/>
      <c r="Q464" s="48"/>
      <c r="R464" s="48"/>
      <c r="S464" s="48"/>
      <c r="T464" s="48"/>
    </row>
    <row r="465" spans="1:16" x14ac:dyDescent="0.35">
      <c r="A465" s="232"/>
      <c r="B465" s="232"/>
      <c r="C465" s="232"/>
      <c r="D465" s="232"/>
      <c r="E465" s="232"/>
      <c r="F465" s="232"/>
      <c r="G465" s="232"/>
      <c r="H465" s="232"/>
      <c r="I465" s="232"/>
      <c r="J465" s="232"/>
      <c r="K465" s="232"/>
      <c r="L465" s="232"/>
      <c r="M465" s="232"/>
      <c r="N465" s="232"/>
      <c r="O465" s="232"/>
      <c r="P465" s="232"/>
    </row>
    <row r="466" spans="1:16" x14ac:dyDescent="0.35">
      <c r="A466" s="232"/>
      <c r="B466" s="232"/>
      <c r="C466" s="246" t="s">
        <v>714</v>
      </c>
      <c r="D466" s="232"/>
      <c r="E466" s="232"/>
      <c r="F466" s="232"/>
      <c r="G466" s="232"/>
      <c r="H466" s="232"/>
      <c r="I466" s="232"/>
      <c r="J466" s="232"/>
      <c r="K466" s="232"/>
      <c r="L466" s="232"/>
      <c r="M466" s="232"/>
      <c r="N466" s="232"/>
      <c r="O466" s="232"/>
      <c r="P466" s="232"/>
    </row>
    <row r="467" spans="1:16" x14ac:dyDescent="0.35">
      <c r="A467" s="232"/>
      <c r="B467" s="232"/>
      <c r="C467" s="232"/>
      <c r="D467" s="232"/>
      <c r="E467" s="232"/>
      <c r="F467" s="232"/>
      <c r="G467" s="232"/>
      <c r="H467" s="232"/>
      <c r="I467" s="232"/>
      <c r="J467" s="232"/>
      <c r="K467" s="232"/>
      <c r="L467" s="232"/>
      <c r="M467" s="232"/>
      <c r="N467" s="232"/>
      <c r="O467" s="232"/>
      <c r="P467" s="232"/>
    </row>
    <row r="468" spans="1:16" x14ac:dyDescent="0.35">
      <c r="A468" s="232"/>
      <c r="B468" s="232"/>
      <c r="C468" s="248" t="s">
        <v>715</v>
      </c>
      <c r="D468" s="232"/>
      <c r="E468" s="232"/>
      <c r="F468" s="232"/>
      <c r="G468" s="232"/>
      <c r="H468" s="232"/>
      <c r="I468" s="232"/>
      <c r="J468" s="232"/>
      <c r="K468" s="232"/>
      <c r="L468" s="232"/>
      <c r="M468" s="232"/>
      <c r="N468" s="232"/>
      <c r="O468" s="232"/>
      <c r="P468" s="232"/>
    </row>
    <row r="469" spans="1:16" x14ac:dyDescent="0.35">
      <c r="A469" s="232"/>
      <c r="B469" s="232"/>
      <c r="C469" s="232"/>
      <c r="D469" s="232"/>
      <c r="E469" s="232"/>
      <c r="F469" s="232"/>
      <c r="G469" s="232"/>
      <c r="H469" s="232"/>
      <c r="I469" s="232"/>
      <c r="J469" s="232"/>
      <c r="K469" s="232"/>
      <c r="L469" s="232"/>
      <c r="M469" s="232"/>
      <c r="N469" s="232"/>
      <c r="O469" s="232"/>
      <c r="P469" s="232"/>
    </row>
    <row r="470" spans="1:16" x14ac:dyDescent="0.35">
      <c r="A470" s="232"/>
      <c r="B470" s="232"/>
      <c r="C470" s="232"/>
      <c r="D470" s="232"/>
      <c r="E470" s="232"/>
      <c r="F470" s="232"/>
      <c r="G470" s="232"/>
      <c r="H470" s="232"/>
      <c r="I470" s="232"/>
      <c r="J470" s="232"/>
      <c r="K470" s="232"/>
      <c r="L470" s="232"/>
      <c r="M470" s="232"/>
      <c r="N470" s="232"/>
      <c r="O470" s="232"/>
      <c r="P470" s="232"/>
    </row>
    <row r="471" spans="1:16" x14ac:dyDescent="0.35">
      <c r="A471" s="232"/>
      <c r="B471" s="232"/>
      <c r="C471" s="232"/>
      <c r="D471" s="232"/>
      <c r="E471" s="232"/>
      <c r="F471" s="232"/>
      <c r="G471" s="232"/>
      <c r="H471" s="232"/>
      <c r="I471" s="232"/>
      <c r="J471" s="232"/>
      <c r="K471" s="232"/>
      <c r="L471" s="232"/>
      <c r="M471" s="232"/>
      <c r="N471" s="232"/>
      <c r="O471" s="232"/>
      <c r="P471" s="232"/>
    </row>
    <row r="472" spans="1:16" x14ac:dyDescent="0.35">
      <c r="A472" s="232"/>
      <c r="B472" s="243" t="s">
        <v>491</v>
      </c>
      <c r="C472" s="232"/>
      <c r="D472" s="232"/>
      <c r="E472" s="232"/>
      <c r="F472" s="232"/>
      <c r="G472" s="232"/>
      <c r="H472" s="232"/>
      <c r="I472" s="232"/>
      <c r="J472" s="232"/>
      <c r="K472" s="232"/>
      <c r="L472" s="232"/>
      <c r="M472" s="232"/>
      <c r="N472" s="232"/>
      <c r="O472" s="232"/>
      <c r="P472" s="232"/>
    </row>
    <row r="473" spans="1:16" ht="15" thickBot="1" x14ac:dyDescent="0.4">
      <c r="A473" s="232"/>
      <c r="B473" s="232"/>
      <c r="C473" s="232"/>
      <c r="D473" s="232"/>
      <c r="E473" s="232"/>
      <c r="F473" s="232"/>
      <c r="G473" s="232"/>
      <c r="H473" s="232"/>
      <c r="I473" s="232"/>
      <c r="J473" s="232"/>
      <c r="K473" s="232"/>
      <c r="L473" s="232"/>
      <c r="M473" s="232"/>
      <c r="N473" s="232"/>
      <c r="O473" s="232"/>
      <c r="P473" s="232"/>
    </row>
    <row r="474" spans="1:16" ht="15" thickBot="1" x14ac:dyDescent="0.4">
      <c r="A474" s="232"/>
      <c r="B474" s="232" t="s">
        <v>385</v>
      </c>
      <c r="C474" s="232"/>
      <c r="D474" s="232"/>
      <c r="E474" s="324">
        <f>'Resultados 0-1-2'!E44</f>
        <v>0</v>
      </c>
      <c r="F474" s="325"/>
      <c r="G474" s="325"/>
      <c r="H474" s="325"/>
      <c r="I474" s="325"/>
      <c r="J474" s="325"/>
      <c r="K474" s="325"/>
      <c r="L474" s="325"/>
      <c r="M474" s="325"/>
      <c r="N474" s="325"/>
      <c r="O474" s="326"/>
      <c r="P474" s="232"/>
    </row>
    <row r="475" spans="1:16" ht="15" thickBot="1" x14ac:dyDescent="0.4">
      <c r="A475" s="232"/>
      <c r="B475" s="232"/>
      <c r="C475" s="232"/>
      <c r="D475" s="232"/>
      <c r="E475" s="232"/>
      <c r="F475" s="232"/>
      <c r="G475" s="232"/>
      <c r="H475" s="232"/>
      <c r="I475" s="232"/>
      <c r="J475" s="232"/>
      <c r="K475" s="232"/>
      <c r="L475" s="232"/>
      <c r="M475" s="232"/>
      <c r="N475" s="232"/>
      <c r="O475" s="232"/>
      <c r="P475" s="232"/>
    </row>
    <row r="476" spans="1:16" ht="15" thickBot="1" x14ac:dyDescent="0.4">
      <c r="A476" s="232"/>
      <c r="B476" s="232" t="s">
        <v>716</v>
      </c>
      <c r="C476" s="232"/>
      <c r="D476" s="232"/>
      <c r="E476" s="232"/>
      <c r="F476" s="232"/>
      <c r="G476" s="232"/>
      <c r="H476" s="232"/>
      <c r="I476" s="232"/>
      <c r="J476" s="232"/>
      <c r="K476" s="232"/>
      <c r="L476" s="232"/>
      <c r="M476" s="232"/>
      <c r="N476" s="232"/>
      <c r="O476" s="202">
        <f>Comportamiento!D16</f>
        <v>0</v>
      </c>
      <c r="P476" s="232"/>
    </row>
    <row r="477" spans="1:16" x14ac:dyDescent="0.35">
      <c r="A477" s="232"/>
      <c r="B477" s="232"/>
      <c r="C477" s="232"/>
      <c r="D477" s="232"/>
      <c r="E477" s="232"/>
      <c r="F477" s="256">
        <f>Comportamiento!Q9</f>
        <v>0</v>
      </c>
      <c r="G477" s="337" t="s">
        <v>717</v>
      </c>
      <c r="H477" s="337"/>
      <c r="I477" s="337"/>
      <c r="J477" s="337"/>
      <c r="K477" s="337"/>
      <c r="L477" s="337"/>
      <c r="M477" s="337"/>
      <c r="N477" s="337"/>
      <c r="O477" s="337"/>
      <c r="P477" s="337"/>
    </row>
    <row r="478" spans="1:16" x14ac:dyDescent="0.35">
      <c r="A478" s="232"/>
      <c r="B478" s="232"/>
      <c r="C478" s="232"/>
      <c r="D478" s="232"/>
      <c r="E478" s="232"/>
      <c r="F478" s="232"/>
      <c r="G478" s="232"/>
      <c r="H478" s="232"/>
      <c r="I478" s="232"/>
      <c r="J478" s="232"/>
      <c r="K478" s="232"/>
      <c r="L478" s="232"/>
      <c r="M478" s="232"/>
      <c r="N478" s="232"/>
      <c r="O478" s="232"/>
      <c r="P478" s="232"/>
    </row>
    <row r="479" spans="1:16" x14ac:dyDescent="0.35">
      <c r="A479" s="232"/>
      <c r="B479" s="232"/>
      <c r="C479" s="246" t="s">
        <v>718</v>
      </c>
      <c r="D479" s="232"/>
      <c r="E479" s="232"/>
      <c r="F479" s="232"/>
      <c r="G479" s="232"/>
      <c r="H479" s="232"/>
      <c r="I479" s="232"/>
      <c r="J479" s="232"/>
      <c r="K479" s="232"/>
      <c r="L479" s="232"/>
      <c r="M479" s="232"/>
      <c r="N479" s="232"/>
      <c r="O479" s="232"/>
      <c r="P479" s="232"/>
    </row>
    <row r="480" spans="1:16" x14ac:dyDescent="0.35">
      <c r="A480" s="232"/>
      <c r="B480" s="232"/>
      <c r="C480" s="232"/>
      <c r="D480" s="232"/>
      <c r="E480" s="232"/>
      <c r="F480" s="232"/>
      <c r="G480" s="232"/>
      <c r="H480" s="232"/>
      <c r="I480" s="232"/>
      <c r="J480" s="232"/>
      <c r="K480" s="232"/>
      <c r="L480" s="232"/>
      <c r="M480" s="232"/>
      <c r="N480" s="232"/>
      <c r="O480" s="232"/>
      <c r="P480" s="232"/>
    </row>
    <row r="481" spans="1:16" x14ac:dyDescent="0.35">
      <c r="A481" s="232"/>
      <c r="B481" s="232"/>
      <c r="C481" s="248" t="s">
        <v>719</v>
      </c>
      <c r="D481" s="232"/>
      <c r="E481" s="232"/>
      <c r="F481" s="232"/>
      <c r="G481" s="232"/>
      <c r="H481" s="232"/>
      <c r="I481" s="232"/>
      <c r="J481" s="232"/>
      <c r="K481" s="232"/>
      <c r="L481" s="232"/>
      <c r="M481" s="232"/>
      <c r="N481" s="232"/>
      <c r="O481" s="232"/>
      <c r="P481" s="232"/>
    </row>
    <row r="482" spans="1:16" ht="15" thickBot="1" x14ac:dyDescent="0.4">
      <c r="A482" s="232"/>
      <c r="B482" s="232"/>
      <c r="C482" s="232"/>
      <c r="D482" s="232"/>
      <c r="E482" s="232"/>
      <c r="F482" s="232"/>
      <c r="G482" s="232"/>
      <c r="H482" s="232"/>
      <c r="I482" s="232"/>
      <c r="J482" s="232"/>
      <c r="K482" s="232"/>
      <c r="L482" s="232"/>
      <c r="M482" s="232"/>
      <c r="N482" s="232"/>
      <c r="O482" s="232"/>
      <c r="P482" s="232"/>
    </row>
    <row r="483" spans="1:16" ht="15" thickBot="1" x14ac:dyDescent="0.4">
      <c r="A483" s="232"/>
      <c r="B483" s="232" t="s">
        <v>720</v>
      </c>
      <c r="C483" s="232"/>
      <c r="D483" s="232"/>
      <c r="E483" s="232"/>
      <c r="F483" s="232"/>
      <c r="G483" s="232"/>
      <c r="H483" s="232"/>
      <c r="I483" s="232"/>
      <c r="J483" s="232"/>
      <c r="K483" s="232"/>
      <c r="L483" s="232"/>
      <c r="M483" s="232"/>
      <c r="N483" s="291">
        <f>QBA!C31</f>
        <v>0</v>
      </c>
      <c r="O483" s="202">
        <f>QBA!C31</f>
        <v>0</v>
      </c>
      <c r="P483" s="232"/>
    </row>
    <row r="484" spans="1:16" x14ac:dyDescent="0.35">
      <c r="A484" s="232"/>
      <c r="B484" s="232"/>
      <c r="C484" s="232"/>
      <c r="D484" s="232"/>
      <c r="E484" s="232"/>
      <c r="F484" s="232"/>
      <c r="G484" s="232"/>
      <c r="H484" s="232"/>
      <c r="I484" s="232"/>
      <c r="J484" s="232"/>
      <c r="K484" s="232"/>
      <c r="L484" s="232"/>
      <c r="M484" s="232"/>
      <c r="N484" s="232"/>
      <c r="O484" s="232"/>
      <c r="P484" s="232"/>
    </row>
    <row r="485" spans="1:16" x14ac:dyDescent="0.35">
      <c r="A485" s="232"/>
      <c r="B485" s="232"/>
      <c r="C485" s="246" t="s">
        <v>721</v>
      </c>
      <c r="D485" s="232"/>
      <c r="E485" s="232"/>
      <c r="F485" s="232"/>
      <c r="G485" s="232"/>
      <c r="H485" s="232"/>
      <c r="I485" s="232"/>
      <c r="J485" s="232"/>
      <c r="K485" s="232"/>
      <c r="L485" s="232"/>
      <c r="M485" s="232"/>
      <c r="N485" s="232"/>
      <c r="O485" s="232"/>
      <c r="P485" s="232"/>
    </row>
    <row r="486" spans="1:16" x14ac:dyDescent="0.35">
      <c r="A486" s="232"/>
      <c r="B486" s="232"/>
      <c r="C486" s="232"/>
      <c r="D486" s="232"/>
      <c r="E486" s="232"/>
      <c r="F486" s="232"/>
      <c r="G486" s="232"/>
      <c r="H486" s="232"/>
      <c r="I486" s="232"/>
      <c r="J486" s="232"/>
      <c r="K486" s="232"/>
      <c r="L486" s="232"/>
      <c r="M486" s="232"/>
      <c r="N486" s="232"/>
      <c r="O486" s="232"/>
      <c r="P486" s="232"/>
    </row>
    <row r="487" spans="1:16" x14ac:dyDescent="0.35">
      <c r="A487" s="232"/>
      <c r="B487" s="232"/>
      <c r="C487" s="248" t="s">
        <v>722</v>
      </c>
      <c r="D487" s="232"/>
      <c r="E487" s="232"/>
      <c r="F487" s="232"/>
      <c r="G487" s="232"/>
      <c r="H487" s="232"/>
      <c r="I487" s="232"/>
      <c r="J487" s="232"/>
      <c r="K487" s="232"/>
      <c r="L487" s="232"/>
      <c r="M487" s="232"/>
      <c r="N487" s="232"/>
      <c r="O487" s="232"/>
      <c r="P487" s="232"/>
    </row>
    <row r="488" spans="1:16" x14ac:dyDescent="0.35">
      <c r="A488" s="232"/>
      <c r="B488" s="232"/>
      <c r="C488" s="232"/>
      <c r="D488" s="232"/>
      <c r="E488" s="232"/>
      <c r="F488" s="232"/>
      <c r="G488" s="232"/>
      <c r="H488" s="232"/>
      <c r="I488" s="232"/>
      <c r="J488" s="232"/>
      <c r="K488" s="232"/>
      <c r="L488" s="232"/>
      <c r="M488" s="232"/>
      <c r="N488" s="232"/>
      <c r="O488" s="232"/>
      <c r="P488" s="232"/>
    </row>
    <row r="489" spans="1:16" x14ac:dyDescent="0.35">
      <c r="A489" s="232"/>
      <c r="B489" s="232"/>
      <c r="C489" s="232"/>
      <c r="D489" s="232"/>
      <c r="E489" s="232"/>
      <c r="F489" s="232"/>
      <c r="G489" s="232"/>
      <c r="H489" s="232"/>
      <c r="I489" s="232"/>
      <c r="J489" s="232"/>
      <c r="K489" s="232"/>
      <c r="L489" s="232"/>
      <c r="M489" s="232"/>
      <c r="N489" s="232"/>
      <c r="O489" s="232"/>
      <c r="P489" s="232"/>
    </row>
    <row r="490" spans="1:16" x14ac:dyDescent="0.35">
      <c r="A490" s="232"/>
      <c r="B490" s="232"/>
      <c r="C490" s="232"/>
      <c r="D490" s="232"/>
      <c r="E490" s="232"/>
      <c r="F490" s="232"/>
      <c r="G490" s="232"/>
      <c r="H490" s="232"/>
      <c r="I490" s="232"/>
      <c r="J490" s="232"/>
      <c r="K490" s="232"/>
      <c r="L490" s="232"/>
      <c r="M490" s="232"/>
      <c r="N490" s="232"/>
      <c r="O490" s="232"/>
      <c r="P490" s="232"/>
    </row>
    <row r="491" spans="1:16" x14ac:dyDescent="0.35">
      <c r="A491" s="232"/>
      <c r="B491" s="232"/>
      <c r="C491" s="232"/>
      <c r="D491" s="232"/>
      <c r="E491" s="232"/>
      <c r="F491" s="232"/>
      <c r="G491" s="232"/>
      <c r="H491" s="232"/>
      <c r="I491" s="232"/>
      <c r="J491" s="232"/>
      <c r="K491" s="232"/>
      <c r="L491" s="232"/>
      <c r="M491" s="232"/>
      <c r="N491" s="232"/>
      <c r="O491" s="232"/>
      <c r="P491" s="232"/>
    </row>
    <row r="492" spans="1:16" x14ac:dyDescent="0.35">
      <c r="A492" s="232"/>
      <c r="B492" s="232"/>
      <c r="C492" s="232"/>
      <c r="D492" s="232"/>
      <c r="E492" s="232"/>
      <c r="F492" s="232"/>
      <c r="G492" s="232"/>
      <c r="H492" s="232"/>
      <c r="I492" s="232"/>
      <c r="J492" s="232"/>
      <c r="K492" s="232"/>
      <c r="L492" s="232"/>
      <c r="M492" s="232"/>
      <c r="N492" s="232"/>
      <c r="O492" s="232"/>
      <c r="P492" s="232"/>
    </row>
    <row r="493" spans="1:16" x14ac:dyDescent="0.35">
      <c r="A493" s="232"/>
      <c r="B493" s="232"/>
      <c r="C493" s="232"/>
      <c r="D493" s="232"/>
      <c r="E493" s="232"/>
      <c r="F493" s="232"/>
      <c r="G493" s="232"/>
      <c r="H493" s="232"/>
      <c r="I493" s="232"/>
      <c r="J493" s="232"/>
      <c r="K493" s="232"/>
      <c r="L493" s="232"/>
      <c r="M493" s="232"/>
      <c r="N493" s="232"/>
      <c r="O493" s="232"/>
      <c r="P493" s="232"/>
    </row>
    <row r="494" spans="1:16" ht="15.5" x14ac:dyDescent="0.35">
      <c r="A494" s="232"/>
      <c r="B494" s="259" t="s">
        <v>483</v>
      </c>
      <c r="C494" s="238"/>
      <c r="D494" s="238"/>
      <c r="E494" s="238"/>
      <c r="F494" s="238"/>
      <c r="G494" s="238"/>
      <c r="H494" s="238"/>
      <c r="I494" s="238"/>
      <c r="J494" s="238"/>
      <c r="K494" s="238"/>
      <c r="L494" s="238"/>
      <c r="M494" s="238"/>
      <c r="N494" s="238"/>
      <c r="O494" s="238"/>
      <c r="P494" s="232"/>
    </row>
    <row r="495" spans="1:16" ht="15" thickBot="1" x14ac:dyDescent="0.4">
      <c r="A495" s="232"/>
      <c r="B495" s="238"/>
      <c r="C495" s="238"/>
      <c r="D495" s="238"/>
      <c r="E495" s="238"/>
      <c r="F495" s="238"/>
      <c r="G495" s="238"/>
      <c r="H495" s="238"/>
      <c r="I495" s="238"/>
      <c r="J495" s="238"/>
      <c r="K495" s="238"/>
      <c r="L495" s="238"/>
      <c r="M495" s="238"/>
      <c r="N495" s="238"/>
      <c r="O495" s="238"/>
      <c r="P495" s="232"/>
    </row>
    <row r="496" spans="1:16" ht="15" thickBot="1" x14ac:dyDescent="0.4">
      <c r="A496" s="232"/>
      <c r="B496" s="238" t="s">
        <v>723</v>
      </c>
      <c r="C496" s="238"/>
      <c r="D496" s="238"/>
      <c r="E496" s="238"/>
      <c r="F496" s="238"/>
      <c r="G496" s="238"/>
      <c r="H496" s="238"/>
      <c r="I496" s="238"/>
      <c r="J496" s="264" t="e">
        <f>MIN(100,'Resultados 0-1-2'!E5)</f>
        <v>#DIV/0!</v>
      </c>
      <c r="K496" s="238"/>
      <c r="L496" s="324" t="e">
        <f>J496</f>
        <v>#DIV/0!</v>
      </c>
      <c r="M496" s="325"/>
      <c r="N496" s="325"/>
      <c r="O496" s="326"/>
      <c r="P496" s="232"/>
    </row>
    <row r="497" spans="1:16" ht="15" thickBot="1" x14ac:dyDescent="0.4">
      <c r="A497" s="232"/>
      <c r="B497" s="238"/>
      <c r="C497" s="238"/>
      <c r="D497" s="238"/>
      <c r="E497" s="238"/>
      <c r="F497" s="238"/>
      <c r="G497" s="238"/>
      <c r="H497" s="238"/>
      <c r="I497" s="238"/>
      <c r="J497" s="238"/>
      <c r="K497" s="238"/>
      <c r="L497" s="238"/>
      <c r="M497" s="238"/>
      <c r="N497" s="238"/>
      <c r="O497" s="238"/>
      <c r="P497" s="232"/>
    </row>
    <row r="498" spans="1:16" ht="15" thickBot="1" x14ac:dyDescent="0.4">
      <c r="A498" s="232"/>
      <c r="B498" s="238" t="s">
        <v>724</v>
      </c>
      <c r="C498" s="238"/>
      <c r="D498" s="238"/>
      <c r="E498" s="238"/>
      <c r="F498" s="238"/>
      <c r="G498" s="238"/>
      <c r="H498" s="238"/>
      <c r="I498" s="238"/>
      <c r="J498" s="264">
        <f>MIN(100,'Resultados 0-1-2'!E7)</f>
        <v>0</v>
      </c>
      <c r="K498" s="238"/>
      <c r="L498" s="324">
        <f>J498</f>
        <v>0</v>
      </c>
      <c r="M498" s="325"/>
      <c r="N498" s="325"/>
      <c r="O498" s="326"/>
      <c r="P498" s="232"/>
    </row>
    <row r="499" spans="1:16" ht="15" thickBot="1" x14ac:dyDescent="0.4">
      <c r="A499" s="232"/>
      <c r="B499" s="238"/>
      <c r="C499" s="238"/>
      <c r="D499" s="238"/>
      <c r="E499" s="238"/>
      <c r="F499" s="238"/>
      <c r="G499" s="238"/>
      <c r="H499" s="238"/>
      <c r="I499" s="238"/>
      <c r="J499" s="238"/>
      <c r="K499" s="238"/>
      <c r="L499" s="238"/>
      <c r="M499" s="238"/>
      <c r="N499" s="238"/>
      <c r="O499" s="238"/>
      <c r="P499" s="232"/>
    </row>
    <row r="500" spans="1:16" ht="15" thickBot="1" x14ac:dyDescent="0.4">
      <c r="A500" s="232"/>
      <c r="B500" s="238" t="s">
        <v>571</v>
      </c>
      <c r="C500" s="238"/>
      <c r="D500" s="238"/>
      <c r="E500" s="238"/>
      <c r="F500" s="238"/>
      <c r="G500" s="238"/>
      <c r="H500" s="238"/>
      <c r="I500" s="238"/>
      <c r="J500" s="264">
        <f>MIN(100,'Resultados 0-1-2'!E11)</f>
        <v>45</v>
      </c>
      <c r="K500" s="238"/>
      <c r="L500" s="324">
        <f>J500</f>
        <v>45</v>
      </c>
      <c r="M500" s="325"/>
      <c r="N500" s="325"/>
      <c r="O500" s="326"/>
      <c r="P500" s="232"/>
    </row>
    <row r="501" spans="1:16" ht="15" thickBot="1" x14ac:dyDescent="0.4">
      <c r="A501" s="232"/>
      <c r="B501" s="238"/>
      <c r="C501" s="238"/>
      <c r="D501" s="238"/>
      <c r="E501" s="238"/>
      <c r="F501" s="238"/>
      <c r="G501" s="238"/>
      <c r="H501" s="238"/>
      <c r="I501" s="238"/>
      <c r="J501" s="238"/>
      <c r="K501" s="238"/>
      <c r="L501" s="238"/>
      <c r="M501" s="238"/>
      <c r="N501" s="238"/>
      <c r="O501" s="238"/>
      <c r="P501" s="232"/>
    </row>
    <row r="502" spans="1:16" ht="15" thickBot="1" x14ac:dyDescent="0.4">
      <c r="A502" s="232"/>
      <c r="B502" s="238" t="s">
        <v>725</v>
      </c>
      <c r="C502" s="238"/>
      <c r="D502" s="238"/>
      <c r="E502" s="238"/>
      <c r="F502" s="238"/>
      <c r="G502" s="238"/>
      <c r="H502" s="238"/>
      <c r="I502" s="238"/>
      <c r="J502" s="264">
        <f>MIN(100,'Resultados 0-1-2'!E16)</f>
        <v>0</v>
      </c>
      <c r="K502" s="238"/>
      <c r="L502" s="324">
        <f>J502</f>
        <v>0</v>
      </c>
      <c r="M502" s="325"/>
      <c r="N502" s="325"/>
      <c r="O502" s="326"/>
      <c r="P502" s="232"/>
    </row>
    <row r="503" spans="1:16" ht="15" thickBot="1" x14ac:dyDescent="0.4">
      <c r="A503" s="232"/>
      <c r="B503" s="238"/>
      <c r="C503" s="238"/>
      <c r="D503" s="238"/>
      <c r="E503" s="238"/>
      <c r="F503" s="238"/>
      <c r="G503" s="238"/>
      <c r="H503" s="238"/>
      <c r="I503" s="238"/>
      <c r="J503" s="238"/>
      <c r="K503" s="238"/>
      <c r="L503" s="238"/>
      <c r="M503" s="238"/>
      <c r="N503" s="238"/>
      <c r="O503" s="238"/>
      <c r="P503" s="232"/>
    </row>
    <row r="504" spans="1:16" ht="15" thickBot="1" x14ac:dyDescent="0.4">
      <c r="A504" s="232"/>
      <c r="B504" s="238" t="s">
        <v>726</v>
      </c>
      <c r="C504" s="238"/>
      <c r="D504" s="238"/>
      <c r="E504" s="238"/>
      <c r="F504" s="238"/>
      <c r="G504" s="238"/>
      <c r="H504" s="238"/>
      <c r="I504" s="238"/>
      <c r="J504" s="264" t="e">
        <f>MIN(100,'Resultados 0-1-2'!E18)</f>
        <v>#DIV/0!</v>
      </c>
      <c r="K504" s="238"/>
      <c r="L504" s="324" t="e">
        <f>J504</f>
        <v>#DIV/0!</v>
      </c>
      <c r="M504" s="325"/>
      <c r="N504" s="325"/>
      <c r="O504" s="326"/>
      <c r="P504" s="232"/>
    </row>
    <row r="505" spans="1:16" ht="15" thickBot="1" x14ac:dyDescent="0.4">
      <c r="A505" s="232"/>
      <c r="B505" s="238"/>
      <c r="C505" s="238"/>
      <c r="D505" s="238"/>
      <c r="E505" s="238"/>
      <c r="F505" s="238"/>
      <c r="G505" s="238"/>
      <c r="H505" s="238"/>
      <c r="I505" s="238"/>
      <c r="J505" s="238"/>
      <c r="K505" s="238"/>
      <c r="L505" s="238"/>
      <c r="M505" s="238"/>
      <c r="N505" s="238"/>
      <c r="O505" s="238"/>
      <c r="P505" s="232"/>
    </row>
    <row r="506" spans="1:16" ht="15" thickBot="1" x14ac:dyDescent="0.4">
      <c r="A506" s="232"/>
      <c r="B506" s="238" t="s">
        <v>727</v>
      </c>
      <c r="C506" s="238"/>
      <c r="D506" s="238"/>
      <c r="E506" s="238"/>
      <c r="F506" s="238"/>
      <c r="G506" s="238"/>
      <c r="H506" s="238"/>
      <c r="I506" s="238"/>
      <c r="J506" s="264">
        <f>MIN(100,'Resultados 0-1-2'!E22)</f>
        <v>69.999996524870539</v>
      </c>
      <c r="K506" s="238"/>
      <c r="L506" s="324">
        <f>J506</f>
        <v>69.999996524870539</v>
      </c>
      <c r="M506" s="325"/>
      <c r="N506" s="325"/>
      <c r="O506" s="326"/>
      <c r="P506" s="232"/>
    </row>
    <row r="507" spans="1:16" ht="15" thickBot="1" x14ac:dyDescent="0.4">
      <c r="A507" s="232"/>
      <c r="B507" s="238"/>
      <c r="C507" s="238"/>
      <c r="D507" s="238"/>
      <c r="E507" s="238"/>
      <c r="F507" s="238"/>
      <c r="G507" s="238"/>
      <c r="H507" s="238"/>
      <c r="I507" s="238"/>
      <c r="J507" s="238"/>
      <c r="K507" s="238"/>
      <c r="L507" s="238"/>
      <c r="M507" s="238"/>
      <c r="N507" s="238"/>
      <c r="O507" s="238"/>
      <c r="P507" s="232"/>
    </row>
    <row r="508" spans="1:16" ht="15" thickBot="1" x14ac:dyDescent="0.4">
      <c r="A508" s="232"/>
      <c r="B508" s="238" t="s">
        <v>486</v>
      </c>
      <c r="C508" s="238"/>
      <c r="D508" s="238"/>
      <c r="E508" s="238"/>
      <c r="F508" s="238"/>
      <c r="G508" s="238"/>
      <c r="H508" s="238"/>
      <c r="I508" s="238"/>
      <c r="J508" s="264">
        <f>MIN(100,'Resultados 0-1-2'!E28)</f>
        <v>74.999978804174987</v>
      </c>
      <c r="K508" s="238"/>
      <c r="L508" s="324">
        <f>J508</f>
        <v>74.999978804174987</v>
      </c>
      <c r="M508" s="325"/>
      <c r="N508" s="325"/>
      <c r="O508" s="326"/>
      <c r="P508" s="232"/>
    </row>
    <row r="509" spans="1:16" ht="15" thickBot="1" x14ac:dyDescent="0.4">
      <c r="A509" s="232"/>
      <c r="B509" s="238"/>
      <c r="C509" s="238"/>
      <c r="D509" s="238"/>
      <c r="E509" s="238"/>
      <c r="F509" s="238"/>
      <c r="G509" s="238"/>
      <c r="H509" s="238"/>
      <c r="I509" s="238"/>
      <c r="J509" s="238"/>
      <c r="K509" s="238"/>
      <c r="L509" s="238"/>
      <c r="M509" s="238"/>
      <c r="N509" s="238"/>
      <c r="O509" s="238"/>
      <c r="P509" s="232"/>
    </row>
    <row r="510" spans="1:16" ht="15" thickBot="1" x14ac:dyDescent="0.4">
      <c r="A510" s="232"/>
      <c r="B510" s="238" t="s">
        <v>728</v>
      </c>
      <c r="C510" s="238"/>
      <c r="D510" s="238"/>
      <c r="E510" s="238"/>
      <c r="F510" s="238"/>
      <c r="G510" s="238"/>
      <c r="H510" s="238"/>
      <c r="I510" s="238"/>
      <c r="J510" s="264">
        <f>MIN(100,'Resultados 0-1-2'!E31)</f>
        <v>0</v>
      </c>
      <c r="K510" s="238"/>
      <c r="L510" s="324">
        <f>J510</f>
        <v>0</v>
      </c>
      <c r="M510" s="325"/>
      <c r="N510" s="325"/>
      <c r="O510" s="326"/>
      <c r="P510" s="232"/>
    </row>
    <row r="511" spans="1:16" ht="15" thickBot="1" x14ac:dyDescent="0.4">
      <c r="A511" s="232"/>
      <c r="B511" s="238"/>
      <c r="C511" s="238"/>
      <c r="D511" s="238"/>
      <c r="E511" s="238"/>
      <c r="F511" s="238"/>
      <c r="G511" s="238"/>
      <c r="H511" s="238"/>
      <c r="I511" s="238"/>
      <c r="J511" s="238"/>
      <c r="K511" s="238"/>
      <c r="L511" s="238"/>
      <c r="M511" s="238"/>
      <c r="N511" s="238"/>
      <c r="O511" s="238"/>
      <c r="P511" s="232"/>
    </row>
    <row r="512" spans="1:16" ht="15" thickBot="1" x14ac:dyDescent="0.4">
      <c r="A512" s="232"/>
      <c r="B512" s="238" t="s">
        <v>729</v>
      </c>
      <c r="C512" s="238"/>
      <c r="D512" s="238"/>
      <c r="E512" s="238"/>
      <c r="F512" s="238"/>
      <c r="G512" s="238"/>
      <c r="H512" s="238"/>
      <c r="I512" s="238"/>
      <c r="J512" s="264">
        <f>MIN(100,'Resultados 0-1-2'!E34)</f>
        <v>100</v>
      </c>
      <c r="K512" s="238"/>
      <c r="L512" s="324">
        <f>J512</f>
        <v>100</v>
      </c>
      <c r="M512" s="325"/>
      <c r="N512" s="325"/>
      <c r="O512" s="326"/>
      <c r="P512" s="232"/>
    </row>
    <row r="513" spans="1:16" ht="15" thickBot="1" x14ac:dyDescent="0.4">
      <c r="A513" s="232"/>
      <c r="B513" s="238"/>
      <c r="C513" s="238"/>
      <c r="D513" s="238"/>
      <c r="E513" s="238"/>
      <c r="F513" s="238"/>
      <c r="G513" s="238"/>
      <c r="H513" s="238"/>
      <c r="I513" s="238"/>
      <c r="J513" s="238"/>
      <c r="K513" s="238"/>
      <c r="L513" s="238"/>
      <c r="M513" s="238"/>
      <c r="N513" s="238"/>
      <c r="O513" s="238"/>
      <c r="P513" s="232"/>
    </row>
    <row r="514" spans="1:16" ht="15" thickBot="1" x14ac:dyDescent="0.4">
      <c r="A514" s="232"/>
      <c r="B514" s="238" t="s">
        <v>656</v>
      </c>
      <c r="C514" s="238"/>
      <c r="D514" s="238"/>
      <c r="E514" s="238"/>
      <c r="F514" s="238"/>
      <c r="G514" s="238"/>
      <c r="H514" s="238"/>
      <c r="I514" s="238"/>
      <c r="J514" s="264" t="e">
        <f>MIN(100,'Resultados 0-1-2'!E37)</f>
        <v>#DIV/0!</v>
      </c>
      <c r="K514" s="238"/>
      <c r="L514" s="324" t="e">
        <f>J514</f>
        <v>#DIV/0!</v>
      </c>
      <c r="M514" s="325"/>
      <c r="N514" s="325"/>
      <c r="O514" s="326"/>
      <c r="P514" s="232"/>
    </row>
    <row r="515" spans="1:16" ht="15" thickBot="1" x14ac:dyDescent="0.4">
      <c r="A515" s="232"/>
      <c r="B515" s="238"/>
      <c r="C515" s="238"/>
      <c r="D515" s="238"/>
      <c r="E515" s="238"/>
      <c r="F515" s="238"/>
      <c r="G515" s="238"/>
      <c r="H515" s="238"/>
      <c r="I515" s="238"/>
      <c r="J515" s="238"/>
      <c r="K515" s="238"/>
      <c r="L515" s="238"/>
      <c r="M515" s="238"/>
      <c r="N515" s="238"/>
      <c r="O515" s="238"/>
      <c r="P515" s="232"/>
    </row>
    <row r="516" spans="1:16" ht="15" thickBot="1" x14ac:dyDescent="0.4">
      <c r="A516" s="232"/>
      <c r="B516" s="238" t="s">
        <v>730</v>
      </c>
      <c r="C516" s="238"/>
      <c r="D516" s="238"/>
      <c r="E516" s="238"/>
      <c r="F516" s="238"/>
      <c r="G516" s="238"/>
      <c r="H516" s="238"/>
      <c r="I516" s="238"/>
      <c r="J516" s="264">
        <f>MIN(100,'Resultados 0-1-2'!E42)</f>
        <v>99.999981166700081</v>
      </c>
      <c r="K516" s="238"/>
      <c r="L516" s="324">
        <f>J516</f>
        <v>99.999981166700081</v>
      </c>
      <c r="M516" s="325"/>
      <c r="N516" s="325"/>
      <c r="O516" s="326"/>
      <c r="P516" s="232"/>
    </row>
    <row r="517" spans="1:16" ht="15" thickBot="1" x14ac:dyDescent="0.4">
      <c r="A517" s="232"/>
      <c r="B517" s="238"/>
      <c r="C517" s="238"/>
      <c r="D517" s="238"/>
      <c r="E517" s="238"/>
      <c r="F517" s="238"/>
      <c r="G517" s="238"/>
      <c r="H517" s="238"/>
      <c r="I517" s="238"/>
      <c r="J517" s="238"/>
      <c r="K517" s="238"/>
      <c r="L517" s="238"/>
      <c r="M517" s="238"/>
      <c r="N517" s="238"/>
      <c r="O517" s="238"/>
      <c r="P517" s="232"/>
    </row>
    <row r="518" spans="1:16" ht="15" thickBot="1" x14ac:dyDescent="0.4">
      <c r="A518" s="232"/>
      <c r="B518" s="238" t="s">
        <v>491</v>
      </c>
      <c r="C518" s="238"/>
      <c r="D518" s="238"/>
      <c r="E518" s="238"/>
      <c r="F518" s="238"/>
      <c r="G518" s="238"/>
      <c r="H518" s="238"/>
      <c r="I518" s="238"/>
      <c r="J518" s="264">
        <f>MIN(100,'Resultados 0-1-2'!E44)</f>
        <v>0</v>
      </c>
      <c r="K518" s="238"/>
      <c r="L518" s="324">
        <f>J518</f>
        <v>0</v>
      </c>
      <c r="M518" s="325"/>
      <c r="N518" s="325"/>
      <c r="O518" s="326"/>
      <c r="P518" s="232"/>
    </row>
    <row r="519" spans="1:16" x14ac:dyDescent="0.35">
      <c r="A519" s="232"/>
      <c r="B519" s="238"/>
      <c r="C519" s="238"/>
      <c r="D519" s="238"/>
      <c r="E519" s="238"/>
      <c r="F519" s="238"/>
      <c r="G519" s="238"/>
      <c r="H519" s="238"/>
      <c r="I519" s="238"/>
      <c r="J519" s="238"/>
      <c r="K519" s="238"/>
      <c r="L519" s="238"/>
      <c r="M519" s="238"/>
      <c r="N519" s="238"/>
      <c r="O519" s="238"/>
      <c r="P519" s="232"/>
    </row>
    <row r="520" spans="1:16" x14ac:dyDescent="0.35">
      <c r="A520" s="232"/>
      <c r="B520" s="238"/>
      <c r="C520" s="238"/>
      <c r="D520" s="238"/>
      <c r="E520" s="238"/>
      <c r="F520" s="238"/>
      <c r="G520" s="238"/>
      <c r="H520" s="238"/>
      <c r="I520" s="238"/>
      <c r="J520" s="238"/>
      <c r="K520" s="238"/>
      <c r="L520" s="238"/>
      <c r="M520" s="238"/>
      <c r="N520" s="238"/>
      <c r="O520" s="238"/>
      <c r="P520" s="232"/>
    </row>
    <row r="521" spans="1:16" x14ac:dyDescent="0.35">
      <c r="A521" s="232"/>
      <c r="B521" s="238"/>
      <c r="C521" s="238"/>
      <c r="D521" s="238"/>
      <c r="E521" s="238"/>
      <c r="F521" s="238"/>
      <c r="G521" s="238"/>
      <c r="H521" s="238"/>
      <c r="I521" s="238"/>
      <c r="J521" s="238"/>
      <c r="K521" s="238"/>
      <c r="L521" s="238"/>
      <c r="M521" s="238"/>
      <c r="N521" s="238"/>
      <c r="O521" s="238"/>
      <c r="P521" s="232"/>
    </row>
    <row r="522" spans="1:16" ht="15.5" x14ac:dyDescent="0.35">
      <c r="A522" s="232"/>
      <c r="B522" s="259" t="s">
        <v>492</v>
      </c>
      <c r="C522" s="260"/>
      <c r="D522" s="260"/>
      <c r="E522" s="260"/>
      <c r="F522" s="260"/>
      <c r="G522" s="260"/>
      <c r="H522" s="260"/>
      <c r="I522" s="260"/>
      <c r="J522" s="260"/>
      <c r="K522" s="260"/>
      <c r="L522" s="260"/>
      <c r="M522" s="260"/>
      <c r="N522" s="260"/>
      <c r="O522" s="260"/>
      <c r="P522" s="232"/>
    </row>
    <row r="523" spans="1:16" ht="15" thickBot="1" x14ac:dyDescent="0.4">
      <c r="A523" s="232"/>
      <c r="B523" s="238"/>
      <c r="C523" s="238"/>
      <c r="D523" s="238"/>
      <c r="E523" s="238"/>
      <c r="F523" s="238"/>
      <c r="G523" s="238"/>
      <c r="H523" s="238"/>
      <c r="I523" s="238"/>
      <c r="J523" s="238"/>
      <c r="K523" s="238"/>
      <c r="L523" s="238"/>
      <c r="M523" s="238"/>
      <c r="N523" s="238"/>
      <c r="O523" s="238"/>
      <c r="P523" s="232"/>
    </row>
    <row r="524" spans="1:16" ht="15" thickBot="1" x14ac:dyDescent="0.4">
      <c r="A524" s="232"/>
      <c r="B524" s="238" t="s">
        <v>493</v>
      </c>
      <c r="C524" s="238"/>
      <c r="D524" s="238"/>
      <c r="E524" s="238"/>
      <c r="F524" s="238"/>
      <c r="G524" s="238"/>
      <c r="H524" s="238"/>
      <c r="I524" s="238"/>
      <c r="J524" s="264" t="e">
        <f>MIN(100,'Resultados 0-1-2'!E4)</f>
        <v>#DIV/0!</v>
      </c>
      <c r="K524" s="238"/>
      <c r="L524" s="324" t="e">
        <f>J524</f>
        <v>#DIV/0!</v>
      </c>
      <c r="M524" s="325"/>
      <c r="N524" s="325"/>
      <c r="O524" s="326"/>
      <c r="P524" s="232"/>
    </row>
    <row r="525" spans="1:16" ht="15" thickBot="1" x14ac:dyDescent="0.4">
      <c r="A525" s="232"/>
      <c r="B525" s="238"/>
      <c r="C525" s="238"/>
      <c r="D525" s="238"/>
      <c r="E525" s="238"/>
      <c r="F525" s="238"/>
      <c r="G525" s="238"/>
      <c r="H525" s="238"/>
      <c r="I525" s="238"/>
      <c r="J525" s="238"/>
      <c r="K525" s="238"/>
      <c r="L525" s="238"/>
      <c r="M525" s="238"/>
      <c r="N525" s="238"/>
      <c r="O525" s="238"/>
      <c r="P525" s="232"/>
    </row>
    <row r="526" spans="1:16" ht="15" thickBot="1" x14ac:dyDescent="0.4">
      <c r="A526" s="232"/>
      <c r="B526" s="238" t="s">
        <v>731</v>
      </c>
      <c r="C526" s="238"/>
      <c r="D526" s="238"/>
      <c r="E526" s="238"/>
      <c r="F526" s="238"/>
      <c r="G526" s="238"/>
      <c r="H526" s="238"/>
      <c r="I526" s="238"/>
      <c r="J526" s="264" t="e">
        <f>MIN(100,'Resultados 0-1-2'!E10)</f>
        <v>#DIV/0!</v>
      </c>
      <c r="K526" s="238"/>
      <c r="L526" s="324" t="e">
        <f>J526</f>
        <v>#DIV/0!</v>
      </c>
      <c r="M526" s="325"/>
      <c r="N526" s="325"/>
      <c r="O526" s="326"/>
      <c r="P526" s="232"/>
    </row>
    <row r="527" spans="1:16" ht="15" thickBot="1" x14ac:dyDescent="0.4">
      <c r="A527" s="232"/>
      <c r="B527" s="238"/>
      <c r="C527" s="238"/>
      <c r="D527" s="238"/>
      <c r="E527" s="238"/>
      <c r="F527" s="238"/>
      <c r="G527" s="238"/>
      <c r="H527" s="238"/>
      <c r="I527" s="238"/>
      <c r="J527" s="238"/>
      <c r="K527" s="238"/>
      <c r="L527" s="238"/>
      <c r="M527" s="238"/>
      <c r="N527" s="238"/>
      <c r="O527" s="238"/>
      <c r="P527" s="232"/>
    </row>
    <row r="528" spans="1:16" ht="15" thickBot="1" x14ac:dyDescent="0.4">
      <c r="A528" s="232"/>
      <c r="B528" s="238" t="s">
        <v>495</v>
      </c>
      <c r="C528" s="238"/>
      <c r="D528" s="238"/>
      <c r="E528" s="238"/>
      <c r="F528" s="238"/>
      <c r="G528" s="238"/>
      <c r="H528" s="238"/>
      <c r="I528" s="238"/>
      <c r="J528" s="264">
        <f>MIN(100,'Resultados 0-1-2'!E21)</f>
        <v>61.499989957861743</v>
      </c>
      <c r="K528" s="238"/>
      <c r="L528" s="324">
        <f>J528</f>
        <v>61.499989957861743</v>
      </c>
      <c r="M528" s="325"/>
      <c r="N528" s="325"/>
      <c r="O528" s="326"/>
      <c r="P528" s="232"/>
    </row>
    <row r="529" spans="1:23" ht="15" thickBot="1" x14ac:dyDescent="0.4">
      <c r="A529" s="232"/>
      <c r="B529" s="238"/>
      <c r="C529" s="238"/>
      <c r="D529" s="238"/>
      <c r="E529" s="238"/>
      <c r="F529" s="238"/>
      <c r="G529" s="238"/>
      <c r="H529" s="238"/>
      <c r="I529" s="238"/>
      <c r="J529" s="238"/>
      <c r="K529" s="238"/>
      <c r="L529" s="238"/>
      <c r="M529" s="238"/>
      <c r="N529" s="238"/>
      <c r="O529" s="238"/>
      <c r="P529" s="232"/>
    </row>
    <row r="530" spans="1:23" ht="15" thickBot="1" x14ac:dyDescent="0.4">
      <c r="A530" s="232"/>
      <c r="B530" s="238" t="s">
        <v>732</v>
      </c>
      <c r="C530" s="238"/>
      <c r="D530" s="238"/>
      <c r="E530" s="238"/>
      <c r="F530" s="238"/>
      <c r="G530" s="238"/>
      <c r="H530" s="238"/>
      <c r="I530" s="238"/>
      <c r="J530" s="264" t="e">
        <f>MIN(100,'Resultados 0-1-2'!E33)</f>
        <v>#DIV/0!</v>
      </c>
      <c r="K530" s="238"/>
      <c r="L530" s="324" t="e">
        <f>J530</f>
        <v>#DIV/0!</v>
      </c>
      <c r="M530" s="325"/>
      <c r="N530" s="325"/>
      <c r="O530" s="326"/>
      <c r="P530" s="232"/>
    </row>
    <row r="531" spans="1:23" x14ac:dyDescent="0.35">
      <c r="A531" s="232"/>
      <c r="B531" s="238"/>
      <c r="C531" s="238"/>
      <c r="D531" s="238"/>
      <c r="E531" s="238"/>
      <c r="F531" s="238"/>
      <c r="G531" s="238"/>
      <c r="H531" s="238"/>
      <c r="I531" s="238"/>
      <c r="J531" s="238"/>
      <c r="K531" s="238"/>
      <c r="L531" s="238"/>
      <c r="M531" s="238"/>
      <c r="N531" s="238"/>
      <c r="O531" s="238"/>
      <c r="P531" s="232"/>
    </row>
    <row r="532" spans="1:23" x14ac:dyDescent="0.35">
      <c r="A532" s="232"/>
      <c r="B532" s="238"/>
      <c r="C532" s="238"/>
      <c r="D532" s="238"/>
      <c r="E532" s="238"/>
      <c r="F532" s="238"/>
      <c r="G532" s="238"/>
      <c r="H532" s="238"/>
      <c r="I532" s="238"/>
      <c r="J532" s="238"/>
      <c r="K532" s="238"/>
      <c r="L532" s="238"/>
      <c r="M532" s="238"/>
      <c r="N532" s="238"/>
      <c r="O532" s="238"/>
      <c r="P532" s="232"/>
    </row>
    <row r="533" spans="1:23" x14ac:dyDescent="0.35">
      <c r="A533" s="232"/>
      <c r="B533" s="238"/>
      <c r="C533" s="238"/>
      <c r="D533" s="238"/>
      <c r="E533" s="238"/>
      <c r="F533" s="238"/>
      <c r="G533" s="238"/>
      <c r="H533" s="238"/>
      <c r="I533" s="238"/>
      <c r="J533" s="238"/>
      <c r="K533" s="238"/>
      <c r="L533" s="238"/>
      <c r="M533" s="238"/>
      <c r="N533" s="238"/>
      <c r="O533" s="238"/>
      <c r="P533" s="232"/>
    </row>
    <row r="534" spans="1:23" ht="15.5" x14ac:dyDescent="0.35">
      <c r="A534" s="232"/>
      <c r="B534" s="259" t="s">
        <v>733</v>
      </c>
      <c r="C534" s="238"/>
      <c r="D534" s="238"/>
      <c r="E534" s="238"/>
      <c r="F534" s="238"/>
      <c r="G534" s="238"/>
      <c r="H534" s="238"/>
      <c r="I534" s="238"/>
      <c r="J534" s="238"/>
      <c r="K534" s="238"/>
      <c r="L534" s="238"/>
      <c r="M534" s="238"/>
      <c r="N534" s="238"/>
      <c r="O534" s="238"/>
      <c r="P534" s="232"/>
    </row>
    <row r="535" spans="1:23" ht="15" thickBot="1" x14ac:dyDescent="0.4">
      <c r="A535" s="232"/>
      <c r="B535" s="238"/>
      <c r="C535" s="238"/>
      <c r="D535" s="238"/>
      <c r="E535" s="238"/>
      <c r="F535" s="238"/>
      <c r="G535" s="238"/>
      <c r="H535" s="238"/>
      <c r="I535" s="238"/>
      <c r="J535" s="238"/>
      <c r="K535" s="238"/>
      <c r="L535" s="232"/>
      <c r="M535" s="232"/>
      <c r="N535" s="232"/>
      <c r="O535" s="232"/>
      <c r="P535" s="232"/>
    </row>
    <row r="536" spans="1:23" ht="15" thickBot="1" x14ac:dyDescent="0.4">
      <c r="A536" s="232"/>
      <c r="B536" s="324" t="e">
        <f>J536</f>
        <v>#DIV/0!</v>
      </c>
      <c r="C536" s="325"/>
      <c r="D536" s="325"/>
      <c r="E536" s="325"/>
      <c r="F536" s="325"/>
      <c r="G536" s="325"/>
      <c r="H536" s="326"/>
      <c r="I536" s="238"/>
      <c r="J536" s="261" t="e">
        <f>'Resultados 0-1-2'!E48</f>
        <v>#DIV/0!</v>
      </c>
      <c r="K536" s="235"/>
      <c r="L536" s="233" t="s">
        <v>734</v>
      </c>
      <c r="M536" s="233"/>
      <c r="N536" s="233"/>
      <c r="O536" s="232"/>
      <c r="P536" s="232"/>
      <c r="Q536" s="208" t="s">
        <v>498</v>
      </c>
      <c r="R536" s="195"/>
      <c r="S536" s="195"/>
      <c r="T536" s="195"/>
      <c r="U536" s="195"/>
      <c r="V536" s="195"/>
      <c r="W536" s="195"/>
    </row>
    <row r="537" spans="1:23" x14ac:dyDescent="0.35">
      <c r="A537" s="232"/>
      <c r="B537" s="232"/>
      <c r="C537" s="232"/>
      <c r="D537" s="232"/>
      <c r="E537" s="232"/>
      <c r="F537" s="232"/>
      <c r="G537" s="232"/>
      <c r="H537" s="232"/>
      <c r="I537" s="232"/>
      <c r="J537" s="232"/>
      <c r="K537" s="232"/>
      <c r="L537" s="232"/>
      <c r="M537" s="232"/>
      <c r="N537" s="232"/>
      <c r="O537" s="232"/>
      <c r="P537" s="232"/>
    </row>
    <row r="538" spans="1:23" x14ac:dyDescent="0.35">
      <c r="A538" s="232"/>
      <c r="B538" s="232"/>
      <c r="C538" s="232"/>
      <c r="D538" s="232"/>
      <c r="E538" s="232"/>
      <c r="F538" s="232"/>
      <c r="G538" s="232"/>
      <c r="H538" s="232"/>
      <c r="I538" s="232"/>
      <c r="J538" s="232"/>
      <c r="K538" s="232"/>
      <c r="L538" s="232"/>
      <c r="M538" s="232"/>
      <c r="N538" s="232"/>
      <c r="O538" s="232"/>
      <c r="P538" s="232"/>
    </row>
    <row r="539" spans="1:23" x14ac:dyDescent="0.35">
      <c r="A539" s="232"/>
      <c r="B539" s="232"/>
      <c r="C539" s="232"/>
      <c r="D539" s="232"/>
      <c r="E539" s="232"/>
      <c r="F539" s="232"/>
      <c r="G539" s="232"/>
      <c r="H539" s="232"/>
      <c r="I539" s="232"/>
      <c r="J539" s="232"/>
      <c r="K539" s="232"/>
      <c r="L539" s="232"/>
      <c r="M539" s="232"/>
      <c r="N539" s="232"/>
      <c r="O539" s="232"/>
      <c r="P539" s="232"/>
    </row>
    <row r="540" spans="1:23" x14ac:dyDescent="0.35">
      <c r="A540" s="232"/>
      <c r="B540" s="232"/>
      <c r="C540" s="232"/>
      <c r="D540" s="232"/>
      <c r="E540" s="232"/>
      <c r="F540" s="232"/>
      <c r="G540" s="232"/>
      <c r="H540" s="232"/>
      <c r="I540" s="232"/>
      <c r="J540" s="232"/>
      <c r="K540" s="232"/>
      <c r="L540" s="232"/>
      <c r="M540" s="232"/>
      <c r="N540" s="232"/>
      <c r="O540" s="232"/>
      <c r="P540" s="232"/>
    </row>
    <row r="541" spans="1:23" x14ac:dyDescent="0.35">
      <c r="A541" s="232"/>
      <c r="B541" s="232"/>
      <c r="C541" s="232"/>
      <c r="D541" s="232"/>
      <c r="E541" s="232"/>
      <c r="F541" s="232"/>
      <c r="G541" s="232"/>
      <c r="H541" s="232"/>
      <c r="I541" s="232"/>
      <c r="J541" s="232"/>
      <c r="K541" s="232"/>
      <c r="L541" s="232"/>
      <c r="M541" s="232"/>
      <c r="N541" s="232"/>
      <c r="O541" s="232"/>
      <c r="P541" s="232"/>
    </row>
  </sheetData>
  <sheetProtection algorithmName="SHA-512" hashValue="J4AjjRsk1yoVfpCwUMkcV+SW1/jnknlGlgumHO0jDjj1/qjOxQuxw1xJHEWx85+TGQUOUp6R2WimK45TwozYcg==" saltValue="maxCCAG878a2jqmuaOUUHA==" spinCount="100000" sheet="1" formatCells="0"/>
  <mergeCells count="87">
    <mergeCell ref="C112:O114"/>
    <mergeCell ref="C116:O120"/>
    <mergeCell ref="C406:O407"/>
    <mergeCell ref="E474:O474"/>
    <mergeCell ref="C311:O312"/>
    <mergeCell ref="E462:O462"/>
    <mergeCell ref="C363:O364"/>
    <mergeCell ref="C369:O370"/>
    <mergeCell ref="C372:O373"/>
    <mergeCell ref="C375:O376"/>
    <mergeCell ref="L422:N422"/>
    <mergeCell ref="H409:N409"/>
    <mergeCell ref="G428:N428"/>
    <mergeCell ref="E257:O257"/>
    <mergeCell ref="E352:O352"/>
    <mergeCell ref="C357:O358"/>
    <mergeCell ref="Q81:Y82"/>
    <mergeCell ref="Q295:Y296"/>
    <mergeCell ref="C453:O454"/>
    <mergeCell ref="C432:O433"/>
    <mergeCell ref="F402:N402"/>
    <mergeCell ref="F435:N435"/>
    <mergeCell ref="C444:L444"/>
    <mergeCell ref="C451:M451"/>
    <mergeCell ref="H295:N295"/>
    <mergeCell ref="E381:O381"/>
    <mergeCell ref="C386:O387"/>
    <mergeCell ref="C389:O390"/>
    <mergeCell ref="E306:O306"/>
    <mergeCell ref="C226:O227"/>
    <mergeCell ref="C232:O233"/>
    <mergeCell ref="C360:O361"/>
    <mergeCell ref="G477:P477"/>
    <mergeCell ref="L510:O510"/>
    <mergeCell ref="L512:O512"/>
    <mergeCell ref="L528:O528"/>
    <mergeCell ref="L530:O530"/>
    <mergeCell ref="L504:O504"/>
    <mergeCell ref="L506:O506"/>
    <mergeCell ref="L508:O508"/>
    <mergeCell ref="L496:O496"/>
    <mergeCell ref="L498:O498"/>
    <mergeCell ref="L500:O500"/>
    <mergeCell ref="L502:O502"/>
    <mergeCell ref="B536:H536"/>
    <mergeCell ref="L514:O514"/>
    <mergeCell ref="L516:O516"/>
    <mergeCell ref="L518:O518"/>
    <mergeCell ref="L524:O524"/>
    <mergeCell ref="L526:O526"/>
    <mergeCell ref="E347:O347"/>
    <mergeCell ref="C392:O393"/>
    <mergeCell ref="B31:N36"/>
    <mergeCell ref="C94:O95"/>
    <mergeCell ref="C97:O98"/>
    <mergeCell ref="E101:O101"/>
    <mergeCell ref="E55:O55"/>
    <mergeCell ref="E59:O59"/>
    <mergeCell ref="C66:O70"/>
    <mergeCell ref="E80:O80"/>
    <mergeCell ref="C44:N44"/>
    <mergeCell ref="C41:N41"/>
    <mergeCell ref="C38:N39"/>
    <mergeCell ref="C47:N47"/>
    <mergeCell ref="C87:O89"/>
    <mergeCell ref="K82:N82"/>
    <mergeCell ref="C223:O224"/>
    <mergeCell ref="C208:O209"/>
    <mergeCell ref="C211:O212"/>
    <mergeCell ref="C214:O215"/>
    <mergeCell ref="C220:O221"/>
    <mergeCell ref="C158:O160"/>
    <mergeCell ref="C398:O400"/>
    <mergeCell ref="C456:O457"/>
    <mergeCell ref="E105:O105"/>
    <mergeCell ref="E139:O139"/>
    <mergeCell ref="F122:N122"/>
    <mergeCell ref="E151:O151"/>
    <mergeCell ref="F168:N168"/>
    <mergeCell ref="C235:O236"/>
    <mergeCell ref="C238:O239"/>
    <mergeCell ref="E203:O203"/>
    <mergeCell ref="F176:N176"/>
    <mergeCell ref="E199:O199"/>
    <mergeCell ref="C180:O181"/>
    <mergeCell ref="C170:O171"/>
    <mergeCell ref="C173:O174"/>
  </mergeCells>
  <phoneticPr fontId="50" type="noConversion"/>
  <conditionalFormatting sqref="B536">
    <cfRule type="cellIs" dxfId="868" priority="576" operator="between">
      <formula>79.5</formula>
      <formula>101</formula>
    </cfRule>
    <cfRule type="cellIs" dxfId="867" priority="577" operator="between">
      <formula>54.5</formula>
      <formula>79.4</formula>
    </cfRule>
    <cfRule type="cellIs" dxfId="866" priority="578" operator="between">
      <formula>19.5</formula>
      <formula>54.4</formula>
    </cfRule>
    <cfRule type="cellIs" dxfId="865" priority="579" operator="between">
      <formula>0</formula>
      <formula>19.4</formula>
    </cfRule>
  </conditionalFormatting>
  <conditionalFormatting sqref="O109">
    <cfRule type="cellIs" dxfId="864" priority="424" operator="between">
      <formula>79.5</formula>
      <formula>101</formula>
    </cfRule>
    <cfRule type="cellIs" dxfId="863" priority="425" operator="between">
      <formula>54.5</formula>
      <formula>79.4</formula>
    </cfRule>
    <cfRule type="cellIs" dxfId="862" priority="426" operator="between">
      <formula>19.5</formula>
      <formula>54.4</formula>
    </cfRule>
    <cfRule type="cellIs" dxfId="861" priority="427" operator="between">
      <formula>0</formula>
      <formula>19.4</formula>
    </cfRule>
  </conditionalFormatting>
  <conditionalFormatting sqref="O82">
    <cfRule type="cellIs" dxfId="860" priority="436" operator="between">
      <formula>79.5</formula>
      <formula>101</formula>
    </cfRule>
    <cfRule type="cellIs" dxfId="859" priority="437" operator="between">
      <formula>54.5</formula>
      <formula>79.4</formula>
    </cfRule>
    <cfRule type="cellIs" dxfId="858" priority="438" operator="between">
      <formula>19.5</formula>
      <formula>54.4</formula>
    </cfRule>
    <cfRule type="cellIs" dxfId="857" priority="439" operator="between">
      <formula>0</formula>
      <formula>19.4</formula>
    </cfRule>
  </conditionalFormatting>
  <conditionalFormatting sqref="O91">
    <cfRule type="cellIs" dxfId="856" priority="432" operator="between">
      <formula>79.5</formula>
      <formula>101</formula>
    </cfRule>
    <cfRule type="cellIs" dxfId="855" priority="433" operator="between">
      <formula>54.5</formula>
      <formula>79.4</formula>
    </cfRule>
    <cfRule type="cellIs" dxfId="854" priority="434" operator="between">
      <formula>19.5</formula>
      <formula>54.4</formula>
    </cfRule>
    <cfRule type="cellIs" dxfId="853" priority="435" operator="between">
      <formula>0</formula>
      <formula>19.4</formula>
    </cfRule>
  </conditionalFormatting>
  <conditionalFormatting sqref="O107">
    <cfRule type="cellIs" dxfId="852" priority="428" operator="between">
      <formula>79.5</formula>
      <formula>101</formula>
    </cfRule>
    <cfRule type="cellIs" dxfId="851" priority="429" operator="between">
      <formula>54.5</formula>
      <formula>79.4</formula>
    </cfRule>
    <cfRule type="cellIs" dxfId="850" priority="430" operator="between">
      <formula>19.5</formula>
      <formula>54.4</formula>
    </cfRule>
    <cfRule type="cellIs" dxfId="849" priority="431" operator="between">
      <formula>0</formula>
      <formula>19.4</formula>
    </cfRule>
  </conditionalFormatting>
  <conditionalFormatting sqref="O122">
    <cfRule type="cellIs" dxfId="848" priority="420" operator="between">
      <formula>79.5</formula>
      <formula>101</formula>
    </cfRule>
    <cfRule type="cellIs" dxfId="847" priority="421" operator="between">
      <formula>54.5</formula>
      <formula>79.4</formula>
    </cfRule>
    <cfRule type="cellIs" dxfId="846" priority="422" operator="between">
      <formula>19.5</formula>
      <formula>54.4</formula>
    </cfRule>
    <cfRule type="cellIs" dxfId="845" priority="423" operator="between">
      <formula>0</formula>
      <formula>19.4</formula>
    </cfRule>
  </conditionalFormatting>
  <conditionalFormatting sqref="O128">
    <cfRule type="cellIs" dxfId="844" priority="416" operator="between">
      <formula>79.5</formula>
      <formula>101</formula>
    </cfRule>
    <cfRule type="cellIs" dxfId="843" priority="417" operator="between">
      <formula>54.5</formula>
      <formula>79.4</formula>
    </cfRule>
    <cfRule type="cellIs" dxfId="842" priority="418" operator="between">
      <formula>19.5</formula>
      <formula>54.4</formula>
    </cfRule>
    <cfRule type="cellIs" dxfId="841" priority="419" operator="between">
      <formula>0</formula>
      <formula>19.4</formula>
    </cfRule>
  </conditionalFormatting>
  <conditionalFormatting sqref="O153">
    <cfRule type="cellIs" dxfId="840" priority="412" operator="between">
      <formula>79.5</formula>
      <formula>101</formula>
    </cfRule>
    <cfRule type="cellIs" dxfId="839" priority="413" operator="between">
      <formula>54.5</formula>
      <formula>79.4</formula>
    </cfRule>
    <cfRule type="cellIs" dxfId="838" priority="414" operator="between">
      <formula>19.5</formula>
      <formula>54.4</formula>
    </cfRule>
    <cfRule type="cellIs" dxfId="837" priority="415" operator="between">
      <formula>0</formula>
      <formula>19.4</formula>
    </cfRule>
  </conditionalFormatting>
  <conditionalFormatting sqref="O162">
    <cfRule type="cellIs" dxfId="836" priority="408" operator="between">
      <formula>79.5</formula>
      <formula>101</formula>
    </cfRule>
    <cfRule type="cellIs" dxfId="835" priority="409" operator="between">
      <formula>54.5</formula>
      <formula>79.4</formula>
    </cfRule>
    <cfRule type="cellIs" dxfId="834" priority="410" operator="between">
      <formula>19.5</formula>
      <formula>54.4</formula>
    </cfRule>
    <cfRule type="cellIs" dxfId="833" priority="411" operator="between">
      <formula>0</formula>
      <formula>19.4</formula>
    </cfRule>
  </conditionalFormatting>
  <conditionalFormatting sqref="O205">
    <cfRule type="cellIs" dxfId="832" priority="404" operator="between">
      <formula>79.5</formula>
      <formula>101</formula>
    </cfRule>
    <cfRule type="cellIs" dxfId="831" priority="405" operator="between">
      <formula>54.5</formula>
      <formula>79.4</formula>
    </cfRule>
    <cfRule type="cellIs" dxfId="830" priority="406" operator="between">
      <formula>19.5</formula>
      <formula>54.4</formula>
    </cfRule>
    <cfRule type="cellIs" dxfId="829" priority="407" operator="between">
      <formula>0</formula>
      <formula>19.4</formula>
    </cfRule>
  </conditionalFormatting>
  <conditionalFormatting sqref="O217">
    <cfRule type="cellIs" dxfId="828" priority="400" operator="between">
      <formula>79.5</formula>
      <formula>101</formula>
    </cfRule>
    <cfRule type="cellIs" dxfId="827" priority="401" operator="between">
      <formula>54.5</formula>
      <formula>79.4</formula>
    </cfRule>
    <cfRule type="cellIs" dxfId="826" priority="402" operator="between">
      <formula>19.5</formula>
      <formula>54.4</formula>
    </cfRule>
    <cfRule type="cellIs" dxfId="825" priority="403" operator="between">
      <formula>0</formula>
      <formula>19.4</formula>
    </cfRule>
  </conditionalFormatting>
  <conditionalFormatting sqref="O229">
    <cfRule type="cellIs" dxfId="824" priority="396" operator="between">
      <formula>79.5</formula>
      <formula>101</formula>
    </cfRule>
    <cfRule type="cellIs" dxfId="823" priority="397" operator="between">
      <formula>54.5</formula>
      <formula>79.4</formula>
    </cfRule>
    <cfRule type="cellIs" dxfId="822" priority="398" operator="between">
      <formula>19.5</formula>
      <formula>54.4</formula>
    </cfRule>
    <cfRule type="cellIs" dxfId="821" priority="399" operator="between">
      <formula>0</formula>
      <formula>19.4</formula>
    </cfRule>
  </conditionalFormatting>
  <conditionalFormatting sqref="O241">
    <cfRule type="cellIs" dxfId="820" priority="392" operator="between">
      <formula>79.5</formula>
      <formula>101</formula>
    </cfRule>
    <cfRule type="cellIs" dxfId="819" priority="393" operator="between">
      <formula>54.5</formula>
      <formula>79.4</formula>
    </cfRule>
    <cfRule type="cellIs" dxfId="818" priority="394" operator="between">
      <formula>19.5</formula>
      <formula>54.4</formula>
    </cfRule>
    <cfRule type="cellIs" dxfId="817" priority="395" operator="between">
      <formula>0</formula>
      <formula>19.4</formula>
    </cfRule>
  </conditionalFormatting>
  <conditionalFormatting sqref="O246">
    <cfRule type="cellIs" dxfId="816" priority="388" operator="between">
      <formula>79.5</formula>
      <formula>101</formula>
    </cfRule>
    <cfRule type="cellIs" dxfId="815" priority="389" operator="between">
      <formula>54.5</formula>
      <formula>79.4</formula>
    </cfRule>
    <cfRule type="cellIs" dxfId="814" priority="390" operator="between">
      <formula>19.5</formula>
      <formula>54.4</formula>
    </cfRule>
    <cfRule type="cellIs" dxfId="813" priority="391" operator="between">
      <formula>0</formula>
      <formula>19.4</formula>
    </cfRule>
  </conditionalFormatting>
  <conditionalFormatting sqref="O259">
    <cfRule type="cellIs" dxfId="812" priority="384" operator="between">
      <formula>79.5</formula>
      <formula>101</formula>
    </cfRule>
    <cfRule type="cellIs" dxfId="811" priority="385" operator="between">
      <formula>54.5</formula>
      <formula>79.4</formula>
    </cfRule>
    <cfRule type="cellIs" dxfId="810" priority="386" operator="between">
      <formula>19.5</formula>
      <formula>54.4</formula>
    </cfRule>
    <cfRule type="cellIs" dxfId="809" priority="387" operator="between">
      <formula>0</formula>
      <formula>19.4</formula>
    </cfRule>
  </conditionalFormatting>
  <conditionalFormatting sqref="O354">
    <cfRule type="cellIs" dxfId="808" priority="376" operator="between">
      <formula>79.5</formula>
      <formula>101</formula>
    </cfRule>
    <cfRule type="cellIs" dxfId="807" priority="377" operator="between">
      <formula>54.5</formula>
      <formula>79.4</formula>
    </cfRule>
    <cfRule type="cellIs" dxfId="806" priority="378" operator="between">
      <formula>19.5</formula>
      <formula>54.4</formula>
    </cfRule>
    <cfRule type="cellIs" dxfId="805" priority="379" operator="between">
      <formula>0</formula>
      <formula>19.4</formula>
    </cfRule>
  </conditionalFormatting>
  <conditionalFormatting sqref="O366">
    <cfRule type="cellIs" dxfId="804" priority="372" operator="between">
      <formula>79.5</formula>
      <formula>101</formula>
    </cfRule>
    <cfRule type="cellIs" dxfId="803" priority="373" operator="between">
      <formula>54.5</formula>
      <formula>79.4</formula>
    </cfRule>
    <cfRule type="cellIs" dxfId="802" priority="374" operator="between">
      <formula>19.5</formula>
      <formula>54.4</formula>
    </cfRule>
    <cfRule type="cellIs" dxfId="801" priority="375" operator="between">
      <formula>0</formula>
      <formula>19.4</formula>
    </cfRule>
  </conditionalFormatting>
  <conditionalFormatting sqref="O383">
    <cfRule type="cellIs" dxfId="800" priority="368" operator="between">
      <formula>79.5</formula>
      <formula>101</formula>
    </cfRule>
    <cfRule type="cellIs" dxfId="799" priority="369" operator="between">
      <formula>54.5</formula>
      <formula>79.4</formula>
    </cfRule>
    <cfRule type="cellIs" dxfId="798" priority="370" operator="between">
      <formula>19.5</formula>
      <formula>54.4</formula>
    </cfRule>
    <cfRule type="cellIs" dxfId="797" priority="371" operator="between">
      <formula>0</formula>
      <formula>19.4</formula>
    </cfRule>
  </conditionalFormatting>
  <conditionalFormatting sqref="O394">
    <cfRule type="cellIs" dxfId="796" priority="364" operator="between">
      <formula>79.5</formula>
      <formula>101</formula>
    </cfRule>
    <cfRule type="cellIs" dxfId="795" priority="365" operator="between">
      <formula>54.5</formula>
      <formula>79.4</formula>
    </cfRule>
    <cfRule type="cellIs" dxfId="794" priority="366" operator="between">
      <formula>19.5</formula>
      <formula>54.4</formula>
    </cfRule>
    <cfRule type="cellIs" dxfId="793" priority="367" operator="between">
      <formula>0</formula>
      <formula>19.4</formula>
    </cfRule>
  </conditionalFormatting>
  <conditionalFormatting sqref="O464">
    <cfRule type="cellIs" dxfId="792" priority="360" operator="between">
      <formula>80</formula>
      <formula>101</formula>
    </cfRule>
    <cfRule type="cellIs" dxfId="791" priority="361" operator="between">
      <formula>55</formula>
      <formula>79.99</formula>
    </cfRule>
    <cfRule type="cellIs" dxfId="790" priority="362" operator="between">
      <formula>20</formula>
      <formula>54.99</formula>
    </cfRule>
    <cfRule type="cellIs" dxfId="789" priority="363" operator="between">
      <formula>0</formula>
      <formula>19.99</formula>
    </cfRule>
  </conditionalFormatting>
  <conditionalFormatting sqref="O476">
    <cfRule type="cellIs" dxfId="788" priority="356" operator="between">
      <formula>79.5</formula>
      <formula>101</formula>
    </cfRule>
    <cfRule type="cellIs" dxfId="787" priority="357" operator="between">
      <formula>54.5</formula>
      <formula>79.4</formula>
    </cfRule>
    <cfRule type="cellIs" dxfId="786" priority="358" operator="between">
      <formula>19.5</formula>
      <formula>54.4</formula>
    </cfRule>
    <cfRule type="cellIs" dxfId="785" priority="359" operator="between">
      <formula>0</formula>
      <formula>19.4</formula>
    </cfRule>
  </conditionalFormatting>
  <conditionalFormatting sqref="O168">
    <cfRule type="cellIs" dxfId="784" priority="349" operator="equal">
      <formula>0</formula>
    </cfRule>
    <cfRule type="cellIs" dxfId="783" priority="350" operator="equal">
      <formula>1</formula>
    </cfRule>
    <cfRule type="cellIs" dxfId="782" priority="351" operator="equal">
      <formula>2</formula>
    </cfRule>
  </conditionalFormatting>
  <conditionalFormatting sqref="O176">
    <cfRule type="cellIs" dxfId="781" priority="340" operator="equal">
      <formula>0</formula>
    </cfRule>
    <cfRule type="cellIs" dxfId="780" priority="341" operator="equal">
      <formula>1</formula>
    </cfRule>
    <cfRule type="cellIs" dxfId="779" priority="342" operator="equal">
      <formula>2</formula>
    </cfRule>
  </conditionalFormatting>
  <conditionalFormatting sqref="O266">
    <cfRule type="cellIs" dxfId="778" priority="337" operator="equal">
      <formula>0</formula>
    </cfRule>
    <cfRule type="cellIs" dxfId="777" priority="338" operator="equal">
      <formula>1</formula>
    </cfRule>
    <cfRule type="cellIs" dxfId="776" priority="339" operator="equal">
      <formula>2</formula>
    </cfRule>
  </conditionalFormatting>
  <conditionalFormatting sqref="O272">
    <cfRule type="cellIs" dxfId="775" priority="334" operator="equal">
      <formula>0</formula>
    </cfRule>
    <cfRule type="cellIs" dxfId="774" priority="335" operator="equal">
      <formula>1</formula>
    </cfRule>
    <cfRule type="cellIs" dxfId="773" priority="336" operator="equal">
      <formula>2</formula>
    </cfRule>
  </conditionalFormatting>
  <conditionalFormatting sqref="O278">
    <cfRule type="cellIs" dxfId="772" priority="331" operator="equal">
      <formula>0</formula>
    </cfRule>
    <cfRule type="cellIs" dxfId="771" priority="332" operator="equal">
      <formula>1</formula>
    </cfRule>
    <cfRule type="cellIs" dxfId="770" priority="333" operator="equal">
      <formula>2</formula>
    </cfRule>
  </conditionalFormatting>
  <conditionalFormatting sqref="O284">
    <cfRule type="cellIs" dxfId="769" priority="328" operator="equal">
      <formula>0</formula>
    </cfRule>
    <cfRule type="cellIs" dxfId="768" priority="329" operator="equal">
      <formula>1</formula>
    </cfRule>
    <cfRule type="cellIs" dxfId="767" priority="330" operator="equal">
      <formula>2</formula>
    </cfRule>
  </conditionalFormatting>
  <conditionalFormatting sqref="O290">
    <cfRule type="cellIs" dxfId="766" priority="325" operator="equal">
      <formula>0</formula>
    </cfRule>
    <cfRule type="cellIs" dxfId="765" priority="326" operator="equal">
      <formula>1</formula>
    </cfRule>
    <cfRule type="cellIs" dxfId="764" priority="327" operator="equal">
      <formula>2</formula>
    </cfRule>
  </conditionalFormatting>
  <conditionalFormatting sqref="O295">
    <cfRule type="cellIs" dxfId="763" priority="322" operator="equal">
      <formula>0</formula>
    </cfRule>
    <cfRule type="cellIs" dxfId="762" priority="323" operator="equal">
      <formula>1</formula>
    </cfRule>
    <cfRule type="cellIs" dxfId="761" priority="324" operator="equal">
      <formula>2</formula>
    </cfRule>
  </conditionalFormatting>
  <conditionalFormatting sqref="O402">
    <cfRule type="cellIs" dxfId="760" priority="319" operator="equal">
      <formula>0</formula>
    </cfRule>
    <cfRule type="cellIs" dxfId="759" priority="320" operator="equal">
      <formula>1</formula>
    </cfRule>
    <cfRule type="cellIs" dxfId="758" priority="321" operator="equal">
      <formula>2</formula>
    </cfRule>
  </conditionalFormatting>
  <conditionalFormatting sqref="O415">
    <cfRule type="cellIs" dxfId="757" priority="316" operator="equal">
      <formula>0</formula>
    </cfRule>
    <cfRule type="cellIs" dxfId="756" priority="317" operator="equal">
      <formula>1</formula>
    </cfRule>
    <cfRule type="cellIs" dxfId="755" priority="318" operator="equal">
      <formula>2</formula>
    </cfRule>
  </conditionalFormatting>
  <conditionalFormatting sqref="O450">
    <cfRule type="cellIs" dxfId="754" priority="300" operator="between">
      <formula>79.5</formula>
      <formula>101</formula>
    </cfRule>
    <cfRule type="cellIs" dxfId="753" priority="301" operator="between">
      <formula>54.5</formula>
      <formula>79.4</formula>
    </cfRule>
    <cfRule type="cellIs" dxfId="752" priority="302" operator="between">
      <formula>19.5</formula>
      <formula>54.4</formula>
    </cfRule>
    <cfRule type="cellIs" dxfId="751" priority="303" operator="between">
      <formula>0</formula>
      <formula>19.4</formula>
    </cfRule>
  </conditionalFormatting>
  <conditionalFormatting sqref="O409">
    <cfRule type="cellIs" dxfId="750" priority="289" operator="equal">
      <formula>0</formula>
    </cfRule>
    <cfRule type="cellIs" dxfId="749" priority="290" operator="equal">
      <formula>1</formula>
    </cfRule>
    <cfRule type="cellIs" dxfId="748" priority="291" operator="equal">
      <formula>2</formula>
    </cfRule>
  </conditionalFormatting>
  <conditionalFormatting sqref="O422">
    <cfRule type="cellIs" dxfId="747" priority="286" operator="equal">
      <formula>0</formula>
    </cfRule>
    <cfRule type="cellIs" dxfId="746" priority="287" operator="equal">
      <formula>1</formula>
    </cfRule>
    <cfRule type="cellIs" dxfId="745" priority="288" operator="equal">
      <formula>2</formula>
    </cfRule>
  </conditionalFormatting>
  <conditionalFormatting sqref="E474">
    <cfRule type="cellIs" dxfId="744" priority="226" operator="between">
      <formula>80</formula>
      <formula>101</formula>
    </cfRule>
    <cfRule type="cellIs" dxfId="743" priority="227" operator="between">
      <formula>55</formula>
      <formula>79.99</formula>
    </cfRule>
    <cfRule type="cellIs" dxfId="742" priority="228" operator="between">
      <formula>20</formula>
      <formula>54.99</formula>
    </cfRule>
    <cfRule type="cellIs" dxfId="741" priority="229" operator="between">
      <formula>0</formula>
      <formula>19.99</formula>
    </cfRule>
  </conditionalFormatting>
  <conditionalFormatting sqref="L496">
    <cfRule type="cellIs" dxfId="740" priority="162" operator="between">
      <formula>80</formula>
      <formula>101</formula>
    </cfRule>
    <cfRule type="cellIs" dxfId="739" priority="163" operator="between">
      <formula>55</formula>
      <formula>79.99</formula>
    </cfRule>
    <cfRule type="cellIs" dxfId="738" priority="164" operator="between">
      <formula>20</formula>
      <formula>54.99</formula>
    </cfRule>
    <cfRule type="cellIs" dxfId="737" priority="165" operator="between">
      <formula>0</formula>
      <formula>19.99</formula>
    </cfRule>
  </conditionalFormatting>
  <conditionalFormatting sqref="L498">
    <cfRule type="cellIs" dxfId="736" priority="146" operator="between">
      <formula>80</formula>
      <formula>101</formula>
    </cfRule>
    <cfRule type="cellIs" dxfId="735" priority="147" operator="between">
      <formula>55</formula>
      <formula>79.99</formula>
    </cfRule>
    <cfRule type="cellIs" dxfId="734" priority="148" operator="between">
      <formula>20</formula>
      <formula>54.99</formula>
    </cfRule>
    <cfRule type="cellIs" dxfId="733" priority="149" operator="between">
      <formula>0</formula>
      <formula>19.99</formula>
    </cfRule>
  </conditionalFormatting>
  <conditionalFormatting sqref="L500">
    <cfRule type="cellIs" dxfId="732" priority="142" operator="between">
      <formula>80</formula>
      <formula>101</formula>
    </cfRule>
    <cfRule type="cellIs" dxfId="731" priority="143" operator="between">
      <formula>55</formula>
      <formula>79.99</formula>
    </cfRule>
    <cfRule type="cellIs" dxfId="730" priority="144" operator="between">
      <formula>20</formula>
      <formula>54.99</formula>
    </cfRule>
    <cfRule type="cellIs" dxfId="729" priority="145" operator="between">
      <formula>0</formula>
      <formula>19.99</formula>
    </cfRule>
  </conditionalFormatting>
  <conditionalFormatting sqref="L502">
    <cfRule type="cellIs" dxfId="728" priority="138" operator="between">
      <formula>80</formula>
      <formula>101</formula>
    </cfRule>
    <cfRule type="cellIs" dxfId="727" priority="139" operator="between">
      <formula>55</formula>
      <formula>79.99</formula>
    </cfRule>
    <cfRule type="cellIs" dxfId="726" priority="140" operator="between">
      <formula>20</formula>
      <formula>54.99</formula>
    </cfRule>
    <cfRule type="cellIs" dxfId="725" priority="141" operator="between">
      <formula>0</formula>
      <formula>19.99</formula>
    </cfRule>
  </conditionalFormatting>
  <conditionalFormatting sqref="L504">
    <cfRule type="cellIs" dxfId="724" priority="134" operator="between">
      <formula>80</formula>
      <formula>101</formula>
    </cfRule>
    <cfRule type="cellIs" dxfId="723" priority="135" operator="between">
      <formula>55</formula>
      <formula>79.99</formula>
    </cfRule>
    <cfRule type="cellIs" dxfId="722" priority="136" operator="between">
      <formula>20</formula>
      <formula>54.99</formula>
    </cfRule>
    <cfRule type="cellIs" dxfId="721" priority="137" operator="between">
      <formula>0</formula>
      <formula>19.99</formula>
    </cfRule>
  </conditionalFormatting>
  <conditionalFormatting sqref="L506">
    <cfRule type="cellIs" dxfId="720" priority="130" operator="between">
      <formula>80</formula>
      <formula>101</formula>
    </cfRule>
    <cfRule type="cellIs" dxfId="719" priority="131" operator="between">
      <formula>55</formula>
      <formula>79.99</formula>
    </cfRule>
    <cfRule type="cellIs" dxfId="718" priority="132" operator="between">
      <formula>20</formula>
      <formula>54.99</formula>
    </cfRule>
    <cfRule type="cellIs" dxfId="717" priority="133" operator="between">
      <formula>0</formula>
      <formula>19.99</formula>
    </cfRule>
  </conditionalFormatting>
  <conditionalFormatting sqref="L508">
    <cfRule type="cellIs" dxfId="716" priority="122" operator="between">
      <formula>80</formula>
      <formula>101</formula>
    </cfRule>
    <cfRule type="cellIs" dxfId="715" priority="123" operator="between">
      <formula>55</formula>
      <formula>79.99</formula>
    </cfRule>
    <cfRule type="cellIs" dxfId="714" priority="124" operator="between">
      <formula>20</formula>
      <formula>54.99</formula>
    </cfRule>
    <cfRule type="cellIs" dxfId="713" priority="125" operator="between">
      <formula>0</formula>
      <formula>19.99</formula>
    </cfRule>
  </conditionalFormatting>
  <conditionalFormatting sqref="L510">
    <cfRule type="cellIs" dxfId="712" priority="118" operator="between">
      <formula>80</formula>
      <formula>101</formula>
    </cfRule>
    <cfRule type="cellIs" dxfId="711" priority="119" operator="between">
      <formula>55</formula>
      <formula>79.99</formula>
    </cfRule>
    <cfRule type="cellIs" dxfId="710" priority="120" operator="between">
      <formula>20</formula>
      <formula>54.99</formula>
    </cfRule>
    <cfRule type="cellIs" dxfId="709" priority="121" operator="between">
      <formula>0</formula>
      <formula>19.99</formula>
    </cfRule>
  </conditionalFormatting>
  <conditionalFormatting sqref="L512">
    <cfRule type="cellIs" dxfId="708" priority="114" operator="between">
      <formula>80</formula>
      <formula>101</formula>
    </cfRule>
    <cfRule type="cellIs" dxfId="707" priority="115" operator="between">
      <formula>55</formula>
      <formula>79.99</formula>
    </cfRule>
    <cfRule type="cellIs" dxfId="706" priority="116" operator="between">
      <formula>20</formula>
      <formula>54.99</formula>
    </cfRule>
    <cfRule type="cellIs" dxfId="705" priority="117" operator="between">
      <formula>0</formula>
      <formula>19.99</formula>
    </cfRule>
  </conditionalFormatting>
  <conditionalFormatting sqref="L514">
    <cfRule type="cellIs" dxfId="704" priority="110" operator="between">
      <formula>80</formula>
      <formula>101</formula>
    </cfRule>
    <cfRule type="cellIs" dxfId="703" priority="111" operator="between">
      <formula>55</formula>
      <formula>79.99</formula>
    </cfRule>
    <cfRule type="cellIs" dxfId="702" priority="112" operator="between">
      <formula>20</formula>
      <formula>54.99</formula>
    </cfRule>
    <cfRule type="cellIs" dxfId="701" priority="113" operator="between">
      <formula>0</formula>
      <formula>19.99</formula>
    </cfRule>
  </conditionalFormatting>
  <conditionalFormatting sqref="L516">
    <cfRule type="cellIs" dxfId="700" priority="106" operator="between">
      <formula>80</formula>
      <formula>101</formula>
    </cfRule>
    <cfRule type="cellIs" dxfId="699" priority="107" operator="between">
      <formula>55</formula>
      <formula>79.99</formula>
    </cfRule>
    <cfRule type="cellIs" dxfId="698" priority="108" operator="between">
      <formula>20</formula>
      <formula>54.99</formula>
    </cfRule>
    <cfRule type="cellIs" dxfId="697" priority="109" operator="between">
      <formula>0</formula>
      <formula>19.99</formula>
    </cfRule>
  </conditionalFormatting>
  <conditionalFormatting sqref="L518">
    <cfRule type="cellIs" dxfId="696" priority="102" operator="between">
      <formula>80</formula>
      <formula>101</formula>
    </cfRule>
    <cfRule type="cellIs" dxfId="695" priority="103" operator="between">
      <formula>55</formula>
      <formula>79.99</formula>
    </cfRule>
    <cfRule type="cellIs" dxfId="694" priority="104" operator="between">
      <formula>20</formula>
      <formula>54.99</formula>
    </cfRule>
    <cfRule type="cellIs" dxfId="693" priority="105" operator="between">
      <formula>0</formula>
      <formula>19.99</formula>
    </cfRule>
  </conditionalFormatting>
  <conditionalFormatting sqref="L524">
    <cfRule type="cellIs" dxfId="692" priority="98" operator="between">
      <formula>80</formula>
      <formula>101</formula>
    </cfRule>
    <cfRule type="cellIs" dxfId="691" priority="99" operator="between">
      <formula>55</formula>
      <formula>79.99</formula>
    </cfRule>
    <cfRule type="cellIs" dxfId="690" priority="100" operator="between">
      <formula>20</formula>
      <formula>54.99</formula>
    </cfRule>
    <cfRule type="cellIs" dxfId="689" priority="101" operator="between">
      <formula>0</formula>
      <formula>19.99</formula>
    </cfRule>
  </conditionalFormatting>
  <conditionalFormatting sqref="L526">
    <cfRule type="cellIs" dxfId="688" priority="94" operator="between">
      <formula>80</formula>
      <formula>101</formula>
    </cfRule>
    <cfRule type="cellIs" dxfId="687" priority="95" operator="between">
      <formula>55</formula>
      <formula>79.99</formula>
    </cfRule>
    <cfRule type="cellIs" dxfId="686" priority="96" operator="between">
      <formula>20</formula>
      <formula>54.99</formula>
    </cfRule>
    <cfRule type="cellIs" dxfId="685" priority="97" operator="between">
      <formula>0</formula>
      <formula>19.99</formula>
    </cfRule>
  </conditionalFormatting>
  <conditionalFormatting sqref="L528">
    <cfRule type="cellIs" dxfId="684" priority="90" operator="between">
      <formula>80</formula>
      <formula>101</formula>
    </cfRule>
    <cfRule type="cellIs" dxfId="683" priority="91" operator="between">
      <formula>55</formula>
      <formula>79.99</formula>
    </cfRule>
    <cfRule type="cellIs" dxfId="682" priority="92" operator="between">
      <formula>20</formula>
      <formula>54.99</formula>
    </cfRule>
    <cfRule type="cellIs" dxfId="681" priority="93" operator="between">
      <formula>0</formula>
      <formula>19.99</formula>
    </cfRule>
  </conditionalFormatting>
  <conditionalFormatting sqref="L530">
    <cfRule type="cellIs" dxfId="680" priority="86" operator="between">
      <formula>80</formula>
      <formula>101</formula>
    </cfRule>
    <cfRule type="cellIs" dxfId="679" priority="87" operator="between">
      <formula>55</formula>
      <formula>79.99</formula>
    </cfRule>
    <cfRule type="cellIs" dxfId="678" priority="88" operator="between">
      <formula>20</formula>
      <formula>54.99</formula>
    </cfRule>
    <cfRule type="cellIs" dxfId="677" priority="89" operator="between">
      <formula>0</formula>
      <formula>19.99</formula>
    </cfRule>
  </conditionalFormatting>
  <conditionalFormatting sqref="E462">
    <cfRule type="cellIs" dxfId="676" priority="82" operator="between">
      <formula>80</formula>
      <formula>101</formula>
    </cfRule>
    <cfRule type="cellIs" dxfId="675" priority="83" operator="between">
      <formula>55</formula>
      <formula>79.99</formula>
    </cfRule>
    <cfRule type="cellIs" dxfId="674" priority="84" operator="between">
      <formula>20</formula>
      <formula>54.99</formula>
    </cfRule>
    <cfRule type="cellIs" dxfId="673" priority="85" operator="between">
      <formula>0</formula>
      <formula>19.99</formula>
    </cfRule>
  </conditionalFormatting>
  <conditionalFormatting sqref="E381">
    <cfRule type="cellIs" dxfId="672" priority="78" operator="between">
      <formula>80</formula>
      <formula>101</formula>
    </cfRule>
    <cfRule type="cellIs" dxfId="671" priority="79" operator="between">
      <formula>55</formula>
      <formula>79.99</formula>
    </cfRule>
    <cfRule type="cellIs" dxfId="670" priority="80" operator="between">
      <formula>20</formula>
      <formula>54.99</formula>
    </cfRule>
    <cfRule type="cellIs" dxfId="669" priority="81" operator="between">
      <formula>0</formula>
      <formula>19.99</formula>
    </cfRule>
  </conditionalFormatting>
  <conditionalFormatting sqref="E352">
    <cfRule type="cellIs" dxfId="668" priority="74" operator="between">
      <formula>80</formula>
      <formula>101</formula>
    </cfRule>
    <cfRule type="cellIs" dxfId="667" priority="75" operator="between">
      <formula>55</formula>
      <formula>79.99</formula>
    </cfRule>
    <cfRule type="cellIs" dxfId="666" priority="76" operator="between">
      <formula>20</formula>
      <formula>54.99</formula>
    </cfRule>
    <cfRule type="cellIs" dxfId="665" priority="77" operator="between">
      <formula>0</formula>
      <formula>19.99</formula>
    </cfRule>
  </conditionalFormatting>
  <conditionalFormatting sqref="E347">
    <cfRule type="cellIs" dxfId="664" priority="70" operator="between">
      <formula>80</formula>
      <formula>101</formula>
    </cfRule>
    <cfRule type="cellIs" dxfId="663" priority="71" operator="between">
      <formula>55</formula>
      <formula>79.99</formula>
    </cfRule>
    <cfRule type="cellIs" dxfId="662" priority="72" operator="between">
      <formula>20</formula>
      <formula>54.99</formula>
    </cfRule>
    <cfRule type="cellIs" dxfId="661" priority="73" operator="between">
      <formula>0</formula>
      <formula>19.99</formula>
    </cfRule>
  </conditionalFormatting>
  <conditionalFormatting sqref="E306">
    <cfRule type="cellIs" dxfId="660" priority="66" operator="between">
      <formula>80</formula>
      <formula>101</formula>
    </cfRule>
    <cfRule type="cellIs" dxfId="659" priority="67" operator="between">
      <formula>55</formula>
      <formula>79.99</formula>
    </cfRule>
    <cfRule type="cellIs" dxfId="658" priority="68" operator="between">
      <formula>20</formula>
      <formula>54.99</formula>
    </cfRule>
    <cfRule type="cellIs" dxfId="657" priority="69" operator="between">
      <formula>0</formula>
      <formula>19.99</formula>
    </cfRule>
  </conditionalFormatting>
  <conditionalFormatting sqref="E257">
    <cfRule type="cellIs" dxfId="656" priority="62" operator="between">
      <formula>80</formula>
      <formula>101</formula>
    </cfRule>
    <cfRule type="cellIs" dxfId="655" priority="63" operator="between">
      <formula>55</formula>
      <formula>79.99</formula>
    </cfRule>
    <cfRule type="cellIs" dxfId="654" priority="64" operator="between">
      <formula>20</formula>
      <formula>54.99</formula>
    </cfRule>
    <cfRule type="cellIs" dxfId="653" priority="65" operator="between">
      <formula>0</formula>
      <formula>19.99</formula>
    </cfRule>
  </conditionalFormatting>
  <conditionalFormatting sqref="E203">
    <cfRule type="cellIs" dxfId="652" priority="58" operator="between">
      <formula>80</formula>
      <formula>101</formula>
    </cfRule>
    <cfRule type="cellIs" dxfId="651" priority="59" operator="between">
      <formula>55</formula>
      <formula>79.99</formula>
    </cfRule>
    <cfRule type="cellIs" dxfId="650" priority="60" operator="between">
      <formula>20</formula>
      <formula>54.99</formula>
    </cfRule>
    <cfRule type="cellIs" dxfId="649" priority="61" operator="between">
      <formula>0</formula>
      <formula>19.99</formula>
    </cfRule>
  </conditionalFormatting>
  <conditionalFormatting sqref="E199">
    <cfRule type="cellIs" dxfId="648" priority="54" operator="between">
      <formula>80</formula>
      <formula>101</formula>
    </cfRule>
    <cfRule type="cellIs" dxfId="647" priority="55" operator="between">
      <formula>55</formula>
      <formula>79.99</formula>
    </cfRule>
    <cfRule type="cellIs" dxfId="646" priority="56" operator="between">
      <formula>20</formula>
      <formula>54.99</formula>
    </cfRule>
    <cfRule type="cellIs" dxfId="645" priority="57" operator="between">
      <formula>0</formula>
      <formula>19.99</formula>
    </cfRule>
  </conditionalFormatting>
  <conditionalFormatting sqref="E151">
    <cfRule type="cellIs" dxfId="644" priority="50" operator="between">
      <formula>80</formula>
      <formula>101</formula>
    </cfRule>
    <cfRule type="cellIs" dxfId="643" priority="51" operator="between">
      <formula>55</formula>
      <formula>79.99</formula>
    </cfRule>
    <cfRule type="cellIs" dxfId="642" priority="52" operator="between">
      <formula>20</formula>
      <formula>54.99</formula>
    </cfRule>
    <cfRule type="cellIs" dxfId="641" priority="53" operator="between">
      <formula>0</formula>
      <formula>19.99</formula>
    </cfRule>
  </conditionalFormatting>
  <conditionalFormatting sqref="E139">
    <cfRule type="cellIs" dxfId="640" priority="46" operator="between">
      <formula>80</formula>
      <formula>101</formula>
    </cfRule>
    <cfRule type="cellIs" dxfId="639" priority="47" operator="between">
      <formula>55</formula>
      <formula>79.99</formula>
    </cfRule>
    <cfRule type="cellIs" dxfId="638" priority="48" operator="between">
      <formula>20</formula>
      <formula>54.99</formula>
    </cfRule>
    <cfRule type="cellIs" dxfId="637" priority="49" operator="between">
      <formula>0</formula>
      <formula>19.99</formula>
    </cfRule>
  </conditionalFormatting>
  <conditionalFormatting sqref="E105">
    <cfRule type="cellIs" dxfId="636" priority="42" operator="between">
      <formula>80</formula>
      <formula>101</formula>
    </cfRule>
    <cfRule type="cellIs" dxfId="635" priority="43" operator="between">
      <formula>55</formula>
      <formula>79.99</formula>
    </cfRule>
    <cfRule type="cellIs" dxfId="634" priority="44" operator="between">
      <formula>20</formula>
      <formula>54.99</formula>
    </cfRule>
    <cfRule type="cellIs" dxfId="633" priority="45" operator="between">
      <formula>0</formula>
      <formula>19.99</formula>
    </cfRule>
  </conditionalFormatting>
  <conditionalFormatting sqref="E101">
    <cfRule type="cellIs" dxfId="632" priority="38" operator="between">
      <formula>80</formula>
      <formula>101</formula>
    </cfRule>
    <cfRule type="cellIs" dxfId="631" priority="39" operator="between">
      <formula>55</formula>
      <formula>79.99</formula>
    </cfRule>
    <cfRule type="cellIs" dxfId="630" priority="40" operator="between">
      <formula>20</formula>
      <formula>54.99</formula>
    </cfRule>
    <cfRule type="cellIs" dxfId="629" priority="41" operator="between">
      <formula>0</formula>
      <formula>19.99</formula>
    </cfRule>
  </conditionalFormatting>
  <conditionalFormatting sqref="E80">
    <cfRule type="cellIs" dxfId="628" priority="34" operator="between">
      <formula>80</formula>
      <formula>101</formula>
    </cfRule>
    <cfRule type="cellIs" dxfId="627" priority="35" operator="between">
      <formula>55</formula>
      <formula>79.99</formula>
    </cfRule>
    <cfRule type="cellIs" dxfId="626" priority="36" operator="between">
      <formula>20</formula>
      <formula>54.99</formula>
    </cfRule>
    <cfRule type="cellIs" dxfId="625" priority="37" operator="between">
      <formula>0</formula>
      <formula>19.99</formula>
    </cfRule>
  </conditionalFormatting>
  <conditionalFormatting sqref="E59">
    <cfRule type="cellIs" dxfId="624" priority="30" operator="between">
      <formula>80</formula>
      <formula>101</formula>
    </cfRule>
    <cfRule type="cellIs" dxfId="623" priority="31" operator="between">
      <formula>55</formula>
      <formula>79.99</formula>
    </cfRule>
    <cfRule type="cellIs" dxfId="622" priority="32" operator="between">
      <formula>20</formula>
      <formula>54.99</formula>
    </cfRule>
    <cfRule type="cellIs" dxfId="621" priority="33" operator="between">
      <formula>0</formula>
      <formula>19.99</formula>
    </cfRule>
  </conditionalFormatting>
  <conditionalFormatting sqref="E55">
    <cfRule type="cellIs" dxfId="620" priority="26" operator="between">
      <formula>80</formula>
      <formula>101</formula>
    </cfRule>
    <cfRule type="cellIs" dxfId="619" priority="27" operator="between">
      <formula>55</formula>
      <formula>79.99</formula>
    </cfRule>
    <cfRule type="cellIs" dxfId="618" priority="28" operator="between">
      <formula>20</formula>
      <formula>54.99</formula>
    </cfRule>
    <cfRule type="cellIs" dxfId="617" priority="29" operator="between">
      <formula>0</formula>
      <formula>19.99</formula>
    </cfRule>
  </conditionalFormatting>
  <conditionalFormatting sqref="O483">
    <cfRule type="cellIs" dxfId="616" priority="22" operator="between">
      <formula>80</formula>
      <formula>101</formula>
    </cfRule>
    <cfRule type="cellIs" dxfId="615" priority="23" operator="between">
      <formula>55</formula>
      <formula>79.99</formula>
    </cfRule>
    <cfRule type="cellIs" dxfId="614" priority="24" operator="between">
      <formula>20</formula>
      <formula>54.99</formula>
    </cfRule>
    <cfRule type="cellIs" dxfId="613" priority="25" operator="between">
      <formula>0</formula>
      <formula>19.99</formula>
    </cfRule>
  </conditionalFormatting>
  <conditionalFormatting sqref="O308">
    <cfRule type="cellIs" dxfId="612" priority="18" operator="between">
      <formula>80</formula>
      <formula>101</formula>
    </cfRule>
    <cfRule type="cellIs" dxfId="611" priority="19" operator="between">
      <formula>55</formula>
      <formula>79.99</formula>
    </cfRule>
    <cfRule type="cellIs" dxfId="610" priority="20" operator="between">
      <formula>20</formula>
      <formula>54.99</formula>
    </cfRule>
    <cfRule type="cellIs" dxfId="609" priority="21" operator="between">
      <formula>0</formula>
      <formula>19.99</formula>
    </cfRule>
  </conditionalFormatting>
  <conditionalFormatting sqref="O141">
    <cfRule type="cellIs" dxfId="608" priority="14" operator="between">
      <formula>80</formula>
      <formula>101</formula>
    </cfRule>
    <cfRule type="cellIs" dxfId="607" priority="15" operator="between">
      <formula>55</formula>
      <formula>79.99</formula>
    </cfRule>
    <cfRule type="cellIs" dxfId="606" priority="16" operator="between">
      <formula>20</formula>
      <formula>54.99</formula>
    </cfRule>
    <cfRule type="cellIs" dxfId="605" priority="17" operator="between">
      <formula>0</formula>
      <formula>19.99</formula>
    </cfRule>
  </conditionalFormatting>
  <conditionalFormatting sqref="O61">
    <cfRule type="cellIs" dxfId="604" priority="10" operator="between">
      <formula>80</formula>
      <formula>101</formula>
    </cfRule>
    <cfRule type="cellIs" dxfId="603" priority="11" operator="between">
      <formula>55</formula>
      <formula>79.99</formula>
    </cfRule>
    <cfRule type="cellIs" dxfId="602" priority="12" operator="between">
      <formula>20</formula>
      <formula>54.99</formula>
    </cfRule>
    <cfRule type="cellIs" dxfId="601" priority="13" operator="between">
      <formula>0</formula>
      <formula>19.99</formula>
    </cfRule>
  </conditionalFormatting>
  <conditionalFormatting sqref="O428">
    <cfRule type="cellIs" dxfId="600" priority="7" operator="equal">
      <formula>0</formula>
    </cfRule>
    <cfRule type="cellIs" dxfId="599" priority="8" operator="equal">
      <formula>1</formula>
    </cfRule>
    <cfRule type="cellIs" dxfId="598" priority="9" operator="equal">
      <formula>2</formula>
    </cfRule>
  </conditionalFormatting>
  <conditionalFormatting sqref="O435">
    <cfRule type="cellIs" dxfId="597" priority="4" operator="equal">
      <formula>0</formula>
    </cfRule>
    <cfRule type="cellIs" dxfId="596" priority="5" operator="equal">
      <formula>1</formula>
    </cfRule>
    <cfRule type="cellIs" dxfId="595" priority="6" operator="equal">
      <formula>2</formula>
    </cfRule>
  </conditionalFormatting>
  <conditionalFormatting sqref="O443">
    <cfRule type="cellIs" dxfId="594" priority="1" operator="equal">
      <formula>0</formula>
    </cfRule>
    <cfRule type="cellIs" dxfId="593" priority="2" operator="equal">
      <formula>1</formula>
    </cfRule>
    <cfRule type="cellIs" dxfId="592" priority="3" operator="equal">
      <formula>2</formula>
    </cfRule>
  </conditionalFormatting>
  <dataValidations disablePrompts="1" count="12">
    <dataValidation type="list" allowBlank="1" showInputMessage="1" showErrorMessage="1" sqref="F402:N402" xr:uid="{00000000-0002-0000-0700-000000000000}">
      <formula1>$Q$403:$Q$405</formula1>
    </dataValidation>
    <dataValidation type="list" allowBlank="1" showInputMessage="1" showErrorMessage="1" sqref="F435:N435" xr:uid="{00000000-0002-0000-0700-000001000000}">
      <formula1>$Q$436:$Q$438</formula1>
    </dataValidation>
    <dataValidation type="list" allowBlank="1" showInputMessage="1" showErrorMessage="1" sqref="C444:L444" xr:uid="{00000000-0002-0000-0700-000002000000}">
      <formula1>$Q$444:$Q$447</formula1>
    </dataValidation>
    <dataValidation type="list" allowBlank="1" showInputMessage="1" showErrorMessage="1" sqref="C451" xr:uid="{00000000-0002-0000-0700-000003000000}">
      <formula1>$Q$451:$Q$454</formula1>
    </dataValidation>
    <dataValidation type="list" allowBlank="1" showInputMessage="1" showErrorMessage="1" sqref="F168:N168" xr:uid="{00000000-0002-0000-0700-000005000000}">
      <formula1>$Q$169:$Q$171</formula1>
    </dataValidation>
    <dataValidation type="list" allowBlank="1" showInputMessage="1" showErrorMessage="1" sqref="H295:N295" xr:uid="{00000000-0002-0000-0700-000006000000}">
      <formula1>$Q$298:$Q$300</formula1>
    </dataValidation>
    <dataValidation type="list" allowBlank="1" showInputMessage="1" showErrorMessage="1" sqref="F422:K422 F409:H409" xr:uid="{00000000-0002-0000-0700-000007000000}">
      <formula1>$Q$410:$Q$411</formula1>
    </dataValidation>
    <dataValidation type="list" allowBlank="1" showInputMessage="1" showErrorMessage="1" sqref="L422:N422" xr:uid="{00000000-0002-0000-0700-000008000000}">
      <formula1>$Q$423:$Q$424</formula1>
    </dataValidation>
    <dataValidation type="list" allowBlank="1" showInputMessage="1" showErrorMessage="1" sqref="F122:N122" xr:uid="{00000000-0002-0000-0700-000009000000}">
      <formula1>$Q$123:$Q$125</formula1>
    </dataValidation>
    <dataValidation type="list" allowBlank="1" showInputMessage="1" showErrorMessage="1" sqref="G428" xr:uid="{00000000-0002-0000-0700-00000A000000}">
      <formula1>$Q$429:$Q$431</formula1>
    </dataValidation>
    <dataValidation type="list" allowBlank="1" showInputMessage="1" showErrorMessage="1" sqref="K82:N82" xr:uid="{7820DA92-9CF9-4208-B300-1619C1811329}">
      <formula1>$Q$83:$Q$84</formula1>
    </dataValidation>
    <dataValidation type="list" allowBlank="1" showInputMessage="1" showErrorMessage="1" sqref="F176:N176" xr:uid="{00000000-0002-0000-0700-000004000000}">
      <formula1>$Q$177:$Q$178</formula1>
    </dataValidation>
  </dataValidations>
  <pageMargins left="0.7" right="0.7" top="0.75" bottom="0.75" header="0.3" footer="0.3"/>
  <pageSetup paperSize="9" orientation="portrait" r:id="rId1"/>
  <headerFooter>
    <oddFooter>&amp;LPág &amp;P de 11 - versión 25/10/2021</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5"/>
  </sheetPr>
  <dimension ref="A2:U179"/>
  <sheetViews>
    <sheetView workbookViewId="0">
      <selection activeCell="B12" sqref="B12"/>
    </sheetView>
  </sheetViews>
  <sheetFormatPr baseColWidth="10" defaultColWidth="9.1796875" defaultRowHeight="14.5" x14ac:dyDescent="0.35"/>
  <cols>
    <col min="1" max="1" width="4.54296875" style="40" customWidth="1"/>
    <col min="2" max="2" width="37.81640625" style="40" customWidth="1"/>
    <col min="3" max="3" width="9.7265625" style="40" customWidth="1"/>
    <col min="4" max="4" width="10.54296875" style="40" bestFit="1" customWidth="1"/>
    <col min="5" max="5" width="10.26953125" style="40" customWidth="1"/>
    <col min="6" max="6" width="6.1796875" style="40" customWidth="1"/>
    <col min="7" max="7" width="9.26953125" style="40" customWidth="1"/>
    <col min="8" max="8" width="3.7265625" style="40" customWidth="1"/>
    <col min="9" max="9" width="10" style="40" customWidth="1"/>
    <col min="10" max="10" width="11.1796875" style="40" customWidth="1"/>
    <col min="11" max="11" width="9.1796875" style="40"/>
    <col min="12" max="12" width="9.1796875" style="40" customWidth="1"/>
    <col min="13" max="13" width="10.54296875" style="40" customWidth="1"/>
    <col min="14" max="23" width="9.1796875" style="40"/>
    <col min="24" max="24" width="12" style="40" bestFit="1" customWidth="1"/>
    <col min="25" max="25" width="9.1796875" style="40"/>
    <col min="26" max="26" width="12.7265625" style="40" bestFit="1" customWidth="1"/>
    <col min="27" max="16384" width="9.1796875" style="40"/>
  </cols>
  <sheetData>
    <row r="2" spans="2:21" s="78" customFormat="1" x14ac:dyDescent="0.35">
      <c r="B2" s="41" t="s">
        <v>735</v>
      </c>
    </row>
    <row r="3" spans="2:21" x14ac:dyDescent="0.35">
      <c r="C3" s="347" t="s">
        <v>736</v>
      </c>
      <c r="D3" s="347"/>
      <c r="E3" s="347"/>
      <c r="F3" s="347"/>
      <c r="G3" s="347"/>
      <c r="H3" s="347"/>
      <c r="I3" s="347"/>
      <c r="J3" s="347"/>
      <c r="K3" s="347"/>
      <c r="L3" s="347"/>
      <c r="M3" s="347"/>
      <c r="N3" s="347"/>
      <c r="O3" s="347"/>
      <c r="P3" s="44"/>
      <c r="Q3" s="44"/>
      <c r="R3" s="44"/>
      <c r="S3" s="44"/>
      <c r="T3" s="44"/>
      <c r="U3" s="44"/>
    </row>
    <row r="4" spans="2:21" x14ac:dyDescent="0.35">
      <c r="C4" s="347"/>
      <c r="D4" s="347"/>
      <c r="E4" s="347"/>
      <c r="F4" s="347"/>
      <c r="G4" s="347"/>
      <c r="H4" s="347"/>
      <c r="I4" s="347"/>
      <c r="J4" s="347"/>
      <c r="K4" s="347"/>
      <c r="L4" s="347"/>
      <c r="M4" s="347"/>
      <c r="N4" s="347"/>
      <c r="O4" s="347"/>
      <c r="P4" s="44"/>
      <c r="Q4" s="44"/>
      <c r="R4" s="44"/>
      <c r="S4" s="44"/>
      <c r="T4" s="44"/>
      <c r="U4" s="44"/>
    </row>
    <row r="5" spans="2:21" x14ac:dyDescent="0.35">
      <c r="C5" s="44" t="s">
        <v>737</v>
      </c>
      <c r="D5" s="44"/>
      <c r="E5" s="44"/>
      <c r="F5" s="44"/>
      <c r="G5" s="44"/>
      <c r="H5" s="44"/>
      <c r="I5" s="44"/>
      <c r="J5" s="44"/>
      <c r="K5" s="44"/>
      <c r="L5" s="44"/>
      <c r="M5" s="44"/>
      <c r="N5" s="44"/>
      <c r="O5" s="44"/>
      <c r="P5" s="44"/>
      <c r="Q5" s="44"/>
      <c r="R5" s="44"/>
      <c r="S5" s="44"/>
      <c r="T5" s="44"/>
      <c r="U5" s="44"/>
    </row>
    <row r="6" spans="2:21" x14ac:dyDescent="0.35">
      <c r="J6" s="67"/>
    </row>
    <row r="7" spans="2:21" x14ac:dyDescent="0.35">
      <c r="C7" s="40" t="s">
        <v>239</v>
      </c>
      <c r="D7" s="40" t="s">
        <v>240</v>
      </c>
    </row>
    <row r="8" spans="2:21" x14ac:dyDescent="0.35">
      <c r="B8" s="40" t="s">
        <v>243</v>
      </c>
      <c r="C8" s="50"/>
      <c r="D8" s="50"/>
      <c r="E8" s="40" t="s">
        <v>242</v>
      </c>
    </row>
    <row r="9" spans="2:21" x14ac:dyDescent="0.35">
      <c r="B9" s="40" t="s">
        <v>738</v>
      </c>
      <c r="C9" s="50"/>
      <c r="D9" s="50"/>
      <c r="E9" s="40" t="s">
        <v>242</v>
      </c>
      <c r="F9" s="145" t="s">
        <v>739</v>
      </c>
    </row>
    <row r="10" spans="2:21" x14ac:dyDescent="0.35">
      <c r="B10" s="40" t="s">
        <v>245</v>
      </c>
      <c r="C10" s="50"/>
      <c r="D10" s="50"/>
    </row>
    <row r="11" spans="2:21" x14ac:dyDescent="0.35">
      <c r="B11" s="40" t="s">
        <v>827</v>
      </c>
      <c r="C11" s="50"/>
      <c r="D11" s="50"/>
    </row>
    <row r="12" spans="2:21" x14ac:dyDescent="0.35">
      <c r="B12" s="40" t="s">
        <v>740</v>
      </c>
      <c r="C12" s="50"/>
      <c r="D12" s="50"/>
      <c r="F12" s="44" t="s">
        <v>741</v>
      </c>
      <c r="G12" s="44"/>
      <c r="H12" s="44"/>
      <c r="I12" s="44"/>
      <c r="J12" s="44"/>
      <c r="K12" s="44"/>
      <c r="L12" s="44"/>
      <c r="M12" s="44"/>
      <c r="N12" s="44"/>
      <c r="O12" s="44"/>
      <c r="P12" s="44"/>
      <c r="Q12" s="44"/>
    </row>
    <row r="13" spans="2:21" x14ac:dyDescent="0.35">
      <c r="B13" s="40" t="s">
        <v>742</v>
      </c>
      <c r="C13" s="56">
        <f>C10*C11*C12</f>
        <v>0</v>
      </c>
      <c r="D13" s="56">
        <f>D10*D11*D12</f>
        <v>0</v>
      </c>
    </row>
    <row r="14" spans="2:21" x14ac:dyDescent="0.35">
      <c r="B14" s="40" t="s">
        <v>743</v>
      </c>
      <c r="C14" s="56" t="e">
        <f>C8/C13</f>
        <v>#DIV/0!</v>
      </c>
      <c r="D14" s="56" t="e">
        <f>D8/D13</f>
        <v>#DIV/0!</v>
      </c>
    </row>
    <row r="15" spans="2:21" x14ac:dyDescent="0.35">
      <c r="B15" s="40" t="s">
        <v>744</v>
      </c>
      <c r="C15" s="56" t="e">
        <f>C9/C13</f>
        <v>#DIV/0!</v>
      </c>
      <c r="D15" s="56" t="e">
        <f>D9/D13</f>
        <v>#DIV/0!</v>
      </c>
    </row>
    <row r="16" spans="2:21" x14ac:dyDescent="0.35">
      <c r="B16" s="40" t="s">
        <v>745</v>
      </c>
      <c r="C16" s="52"/>
      <c r="D16" s="52"/>
    </row>
    <row r="17" spans="1:18" x14ac:dyDescent="0.35">
      <c r="C17" s="89"/>
      <c r="D17" s="89"/>
    </row>
    <row r="18" spans="1:18" x14ac:dyDescent="0.35">
      <c r="B18" s="40" t="s">
        <v>746</v>
      </c>
      <c r="C18" s="52"/>
      <c r="D18" s="52"/>
      <c r="E18" s="40" t="s">
        <v>475</v>
      </c>
    </row>
    <row r="19" spans="1:18" x14ac:dyDescent="0.35">
      <c r="B19" s="40" t="s">
        <v>747</v>
      </c>
      <c r="C19" s="61"/>
      <c r="D19" s="61"/>
      <c r="E19" s="40" t="s">
        <v>475</v>
      </c>
    </row>
    <row r="20" spans="1:18" x14ac:dyDescent="0.35">
      <c r="B20" s="40" t="s">
        <v>748</v>
      </c>
      <c r="C20" s="52"/>
      <c r="D20" s="52"/>
      <c r="F20" s="44" t="s">
        <v>749</v>
      </c>
      <c r="G20" s="44"/>
      <c r="H20" s="44"/>
      <c r="I20" s="44"/>
      <c r="J20" s="44"/>
      <c r="K20" s="44"/>
      <c r="L20" s="44"/>
      <c r="M20" s="44"/>
      <c r="N20" s="44"/>
    </row>
    <row r="22" spans="1:18" s="42" customFormat="1" x14ac:dyDescent="0.35">
      <c r="A22" s="41"/>
      <c r="B22" s="41" t="s">
        <v>249</v>
      </c>
    </row>
    <row r="23" spans="1:18" x14ac:dyDescent="0.35">
      <c r="A23" s="146"/>
      <c r="B23" s="146"/>
      <c r="C23" s="40" t="s">
        <v>239</v>
      </c>
      <c r="D23" s="40" t="s">
        <v>240</v>
      </c>
      <c r="E23" s="147" t="s">
        <v>819</v>
      </c>
    </row>
    <row r="24" spans="1:18" x14ac:dyDescent="0.35">
      <c r="B24" s="40" t="s">
        <v>750</v>
      </c>
      <c r="C24" s="50"/>
      <c r="D24" s="50"/>
      <c r="E24" s="48"/>
    </row>
    <row r="25" spans="1:18" ht="15" thickBot="1" x14ac:dyDescent="0.4">
      <c r="B25" s="40" t="s">
        <v>751</v>
      </c>
      <c r="C25" s="62"/>
      <c r="D25" s="62"/>
      <c r="E25" s="48" t="s">
        <v>475</v>
      </c>
      <c r="G25" s="44" t="s">
        <v>752</v>
      </c>
      <c r="H25" s="44"/>
      <c r="I25" s="44"/>
      <c r="J25" s="44"/>
      <c r="K25" s="44"/>
      <c r="L25" s="44"/>
      <c r="M25" s="44"/>
      <c r="N25" s="44"/>
      <c r="O25" s="44"/>
      <c r="P25" s="44"/>
      <c r="Q25" s="44"/>
    </row>
    <row r="26" spans="1:18" ht="15" thickBot="1" x14ac:dyDescent="0.4">
      <c r="B26" s="40" t="s">
        <v>252</v>
      </c>
      <c r="C26" s="43" t="e">
        <f>((C18*C24)+C25)/C15</f>
        <v>#DIV/0!</v>
      </c>
      <c r="D26" s="43" t="e">
        <f>((D18*D24)+D25)/D15</f>
        <v>#DIV/0!</v>
      </c>
      <c r="E26" s="43" t="e">
        <f>AVERAGE(C26:D26)</f>
        <v>#DIV/0!</v>
      </c>
      <c r="G26" s="44" t="s">
        <v>753</v>
      </c>
      <c r="H26" s="44"/>
      <c r="I26" s="44"/>
      <c r="J26" s="44"/>
      <c r="K26" s="44"/>
      <c r="L26" s="44"/>
      <c r="M26" s="44"/>
      <c r="N26" s="44"/>
      <c r="O26" s="44"/>
      <c r="P26" s="44"/>
      <c r="Q26" s="44"/>
      <c r="R26" s="46"/>
    </row>
    <row r="27" spans="1:18" ht="15" thickBot="1" x14ac:dyDescent="0.4"/>
    <row r="28" spans="1:18" ht="15" thickBot="1" x14ac:dyDescent="0.4">
      <c r="C28" s="109" t="s">
        <v>254</v>
      </c>
      <c r="D28" s="110"/>
      <c r="E28" s="121" t="s">
        <v>364</v>
      </c>
      <c r="F28" s="110"/>
      <c r="G28" s="226" t="e">
        <f>IF(D30&lt;50,E31,E32)</f>
        <v>#DIV/0!</v>
      </c>
      <c r="H28" s="102"/>
      <c r="I28" s="103"/>
    </row>
    <row r="29" spans="1:18" x14ac:dyDescent="0.35">
      <c r="C29" s="111" t="s">
        <v>106</v>
      </c>
      <c r="D29" s="104" t="e">
        <f>E26</f>
        <v>#DIV/0!</v>
      </c>
      <c r="E29" s="104"/>
      <c r="F29" s="104"/>
      <c r="G29" s="104"/>
      <c r="H29" s="104"/>
      <c r="I29" s="117"/>
    </row>
    <row r="30" spans="1:18" x14ac:dyDescent="0.35">
      <c r="C30" s="111" t="s">
        <v>109</v>
      </c>
      <c r="D30" s="104" t="e">
        <f>100*(D29-6)/(20-6)</f>
        <v>#DIV/0!</v>
      </c>
      <c r="E30" s="104"/>
      <c r="F30" s="105" t="s">
        <v>107</v>
      </c>
      <c r="G30" s="105">
        <v>0</v>
      </c>
      <c r="H30" s="105" t="s">
        <v>108</v>
      </c>
      <c r="I30" s="106">
        <v>-11.681579879499999</v>
      </c>
    </row>
    <row r="31" spans="1:18" x14ac:dyDescent="0.35">
      <c r="C31" s="111" t="s">
        <v>112</v>
      </c>
      <c r="D31" s="104" t="s">
        <v>255</v>
      </c>
      <c r="E31" s="113" t="e">
        <f>MAX(0,((G31*D30)+(G32*D30^2)+(G33*D30^3)))</f>
        <v>#DIV/0!</v>
      </c>
      <c r="F31" s="105" t="s">
        <v>110</v>
      </c>
      <c r="G31" s="105">
        <v>0.55666309270000003</v>
      </c>
      <c r="H31" s="105" t="s">
        <v>111</v>
      </c>
      <c r="I31" s="106">
        <v>1.26258589</v>
      </c>
    </row>
    <row r="32" spans="1:18" x14ac:dyDescent="0.35">
      <c r="C32" s="111"/>
      <c r="D32" s="104" t="s">
        <v>256</v>
      </c>
      <c r="E32" s="113" t="e">
        <f>MIN(100,(I30+(I31*D30)+(I32*D30^2)+(I33*D30^3)))</f>
        <v>#DIV/0!</v>
      </c>
      <c r="F32" s="105" t="s">
        <v>114</v>
      </c>
      <c r="G32" s="105">
        <v>1.48527208E-2</v>
      </c>
      <c r="H32" s="105" t="s">
        <v>115</v>
      </c>
      <c r="I32" s="106">
        <v>5.6644849999999995E-4</v>
      </c>
    </row>
    <row r="33" spans="1:17" ht="15" thickBot="1" x14ac:dyDescent="0.4">
      <c r="C33" s="139"/>
      <c r="D33" s="107"/>
      <c r="E33" s="107"/>
      <c r="F33" s="141" t="s">
        <v>117</v>
      </c>
      <c r="G33" s="141">
        <v>-1.170891E-4</v>
      </c>
      <c r="H33" s="141" t="s">
        <v>118</v>
      </c>
      <c r="I33" s="142">
        <v>-2.0164299999999999E-5</v>
      </c>
    </row>
    <row r="36" spans="1:17" s="42" customFormat="1" x14ac:dyDescent="0.35">
      <c r="A36" s="41"/>
      <c r="B36" s="41" t="s">
        <v>257</v>
      </c>
    </row>
    <row r="37" spans="1:17" x14ac:dyDescent="0.35">
      <c r="C37" s="40" t="s">
        <v>239</v>
      </c>
      <c r="D37" s="40" t="s">
        <v>240</v>
      </c>
      <c r="E37" s="147" t="s">
        <v>819</v>
      </c>
    </row>
    <row r="38" spans="1:17" x14ac:dyDescent="0.35">
      <c r="B38" s="40" t="s">
        <v>754</v>
      </c>
      <c r="C38" s="50"/>
      <c r="D38" s="50"/>
      <c r="E38" s="89"/>
      <c r="G38" s="44" t="s">
        <v>755</v>
      </c>
      <c r="H38" s="44"/>
      <c r="I38" s="44"/>
      <c r="J38" s="44"/>
      <c r="K38" s="44"/>
      <c r="L38" s="44"/>
      <c r="M38" s="44"/>
      <c r="N38" s="44"/>
      <c r="O38" s="44"/>
      <c r="P38" s="44"/>
      <c r="Q38" s="44"/>
    </row>
    <row r="39" spans="1:17" ht="15" thickBot="1" x14ac:dyDescent="0.4">
      <c r="B39" s="40" t="s">
        <v>756</v>
      </c>
      <c r="C39" s="62"/>
      <c r="D39" s="62"/>
      <c r="E39" s="89"/>
    </row>
    <row r="40" spans="1:17" x14ac:dyDescent="0.35">
      <c r="B40" s="40" t="s">
        <v>261</v>
      </c>
      <c r="C40" s="273" t="e">
        <f>C15/(C39*C38)</f>
        <v>#DIV/0!</v>
      </c>
      <c r="D40" s="273" t="e">
        <f>D15/(D39*D38)</f>
        <v>#DIV/0!</v>
      </c>
      <c r="E40" s="273" t="e">
        <f>AVERAGE(C40:D40)</f>
        <v>#DIV/0!</v>
      </c>
    </row>
    <row r="41" spans="1:17" x14ac:dyDescent="0.35">
      <c r="B41" s="40" t="s">
        <v>757</v>
      </c>
      <c r="C41" s="341"/>
      <c r="D41" s="342"/>
      <c r="E41" s="343"/>
    </row>
    <row r="42" spans="1:17" ht="15" thickBot="1" x14ac:dyDescent="0.4"/>
    <row r="43" spans="1:17" ht="15" thickBot="1" x14ac:dyDescent="0.4">
      <c r="A43" s="146"/>
      <c r="B43" s="146"/>
      <c r="C43" s="79" t="s">
        <v>263</v>
      </c>
      <c r="D43" s="80"/>
      <c r="E43" s="96" t="s">
        <v>364</v>
      </c>
      <c r="F43" s="80"/>
      <c r="G43" s="93"/>
    </row>
    <row r="44" spans="1:17" ht="15.5" x14ac:dyDescent="0.35">
      <c r="B44" s="46"/>
      <c r="C44" s="138">
        <v>100</v>
      </c>
      <c r="D44" s="104" t="s">
        <v>265</v>
      </c>
      <c r="E44" s="81"/>
      <c r="F44" s="148"/>
      <c r="G44" s="149"/>
      <c r="H44" s="48"/>
      <c r="I44" s="196"/>
    </row>
    <row r="45" spans="1:17" x14ac:dyDescent="0.35">
      <c r="C45" s="138">
        <v>79</v>
      </c>
      <c r="D45" s="104">
        <v>4</v>
      </c>
      <c r="E45" s="81"/>
      <c r="F45" s="150"/>
      <c r="G45" s="151"/>
    </row>
    <row r="46" spans="1:17" x14ac:dyDescent="0.35">
      <c r="C46" s="111">
        <v>75</v>
      </c>
      <c r="D46" s="104">
        <v>5</v>
      </c>
      <c r="E46" s="81"/>
      <c r="F46" s="81"/>
      <c r="G46" s="94"/>
    </row>
    <row r="47" spans="1:17" x14ac:dyDescent="0.35">
      <c r="C47" s="111">
        <v>70</v>
      </c>
      <c r="D47" s="104">
        <v>6</v>
      </c>
      <c r="E47" s="152"/>
      <c r="F47" s="81"/>
      <c r="G47" s="94"/>
    </row>
    <row r="48" spans="1:17" x14ac:dyDescent="0.35">
      <c r="C48" s="111">
        <v>65</v>
      </c>
      <c r="D48" s="104">
        <v>7</v>
      </c>
      <c r="E48" s="152"/>
      <c r="F48" s="81"/>
      <c r="G48" s="94"/>
    </row>
    <row r="49" spans="2:11" x14ac:dyDescent="0.35">
      <c r="C49" s="111">
        <v>55</v>
      </c>
      <c r="D49" s="104">
        <v>8</v>
      </c>
      <c r="E49" s="81"/>
      <c r="F49" s="81"/>
      <c r="G49" s="94"/>
    </row>
    <row r="50" spans="2:11" x14ac:dyDescent="0.35">
      <c r="C50" s="111">
        <v>50</v>
      </c>
      <c r="D50" s="104">
        <v>9</v>
      </c>
      <c r="E50" s="81"/>
      <c r="F50" s="81"/>
      <c r="G50" s="94"/>
    </row>
    <row r="51" spans="2:11" x14ac:dyDescent="0.35">
      <c r="C51" s="111">
        <v>40</v>
      </c>
      <c r="D51" s="104">
        <v>10</v>
      </c>
      <c r="E51" s="81"/>
      <c r="F51" s="81"/>
      <c r="G51" s="94"/>
    </row>
    <row r="52" spans="2:11" x14ac:dyDescent="0.35">
      <c r="C52" s="111">
        <v>30</v>
      </c>
      <c r="D52" s="104">
        <v>11</v>
      </c>
      <c r="E52" s="81"/>
      <c r="F52" s="81"/>
      <c r="G52" s="94"/>
    </row>
    <row r="53" spans="2:11" x14ac:dyDescent="0.35">
      <c r="C53" s="111">
        <v>21</v>
      </c>
      <c r="D53" s="104">
        <v>12</v>
      </c>
      <c r="E53" s="81"/>
      <c r="F53" s="81"/>
      <c r="G53" s="94"/>
    </row>
    <row r="54" spans="2:11" ht="15" thickBot="1" x14ac:dyDescent="0.4">
      <c r="C54" s="139">
        <v>0</v>
      </c>
      <c r="D54" s="171" t="s">
        <v>266</v>
      </c>
      <c r="E54" s="83"/>
      <c r="F54" s="83"/>
      <c r="G54" s="85"/>
    </row>
    <row r="56" spans="2:11" x14ac:dyDescent="0.35">
      <c r="B56" s="40" t="s">
        <v>267</v>
      </c>
      <c r="C56" s="89"/>
      <c r="D56" s="153"/>
      <c r="E56" s="89"/>
      <c r="F56" s="89"/>
      <c r="G56" s="89"/>
    </row>
    <row r="57" spans="2:11" x14ac:dyDescent="0.35">
      <c r="C57" s="89"/>
      <c r="D57" s="153"/>
      <c r="E57" s="89"/>
      <c r="F57" s="89"/>
      <c r="G57" s="89"/>
    </row>
    <row r="58" spans="2:11" x14ac:dyDescent="0.35">
      <c r="C58" s="154" t="s">
        <v>268</v>
      </c>
      <c r="D58" s="155" t="s">
        <v>269</v>
      </c>
      <c r="E58" s="89"/>
      <c r="F58" s="89"/>
      <c r="G58" s="89"/>
    </row>
    <row r="59" spans="2:11" x14ac:dyDescent="0.35">
      <c r="C59" s="172" t="s">
        <v>270</v>
      </c>
      <c r="D59" s="173">
        <v>0</v>
      </c>
      <c r="E59" s="201" t="s">
        <v>271</v>
      </c>
      <c r="F59" s="89"/>
      <c r="G59" s="89"/>
      <c r="I59" s="89"/>
    </row>
    <row r="60" spans="2:11" ht="15" thickBot="1" x14ac:dyDescent="0.4">
      <c r="C60" s="172" t="s">
        <v>272</v>
      </c>
      <c r="D60" s="174">
        <v>100</v>
      </c>
      <c r="E60" s="201" t="s">
        <v>273</v>
      </c>
      <c r="F60" s="89"/>
      <c r="G60" s="89"/>
      <c r="I60" s="89"/>
    </row>
    <row r="61" spans="2:11" ht="15" thickBot="1" x14ac:dyDescent="0.4">
      <c r="C61" s="128" t="s">
        <v>186</v>
      </c>
      <c r="D61" s="93"/>
      <c r="E61" s="89"/>
      <c r="F61" s="89"/>
      <c r="G61" s="89"/>
      <c r="I61" s="89"/>
    </row>
    <row r="62" spans="2:11" ht="15" thickBot="1" x14ac:dyDescent="0.4">
      <c r="C62" s="156"/>
      <c r="D62" s="197"/>
      <c r="E62" s="89"/>
      <c r="F62" s="89"/>
      <c r="G62" s="89"/>
      <c r="I62" s="89"/>
    </row>
    <row r="63" spans="2:11" ht="15" thickBot="1" x14ac:dyDescent="0.4">
      <c r="B63" s="92" t="s">
        <v>274</v>
      </c>
      <c r="C63" s="198" t="s">
        <v>275</v>
      </c>
      <c r="D63" s="157"/>
      <c r="E63" s="44" t="s">
        <v>276</v>
      </c>
      <c r="F63" s="82"/>
      <c r="G63" s="82"/>
      <c r="H63" s="66"/>
      <c r="I63" s="82"/>
      <c r="J63" s="66"/>
      <c r="K63" s="66"/>
    </row>
    <row r="65" spans="1:21" s="42" customFormat="1" x14ac:dyDescent="0.35">
      <c r="A65" s="41"/>
      <c r="B65" s="41" t="s">
        <v>277</v>
      </c>
    </row>
    <row r="66" spans="1:21" x14ac:dyDescent="0.35">
      <c r="C66" s="40" t="s">
        <v>239</v>
      </c>
      <c r="D66" s="40" t="s">
        <v>240</v>
      </c>
      <c r="E66" s="147" t="s">
        <v>819</v>
      </c>
    </row>
    <row r="67" spans="1:21" x14ac:dyDescent="0.35">
      <c r="B67" s="40" t="s">
        <v>758</v>
      </c>
      <c r="C67" s="50"/>
      <c r="D67" s="50"/>
      <c r="G67" s="44" t="s">
        <v>759</v>
      </c>
      <c r="H67" s="44"/>
      <c r="I67" s="44"/>
      <c r="J67" s="44"/>
      <c r="K67" s="44"/>
    </row>
    <row r="68" spans="1:21" ht="15" thickBot="1" x14ac:dyDescent="0.4">
      <c r="B68" s="40" t="s">
        <v>760</v>
      </c>
      <c r="C68" s="50"/>
      <c r="D68" s="50"/>
    </row>
    <row r="69" spans="1:21" ht="15" thickBot="1" x14ac:dyDescent="0.4">
      <c r="B69" s="40" t="s">
        <v>282</v>
      </c>
      <c r="C69" s="43" t="e">
        <f>SUM(C67:C68)/C15</f>
        <v>#DIV/0!</v>
      </c>
      <c r="D69" s="43" t="e">
        <f>SUM(D67:D68)/D15</f>
        <v>#DIV/0!</v>
      </c>
      <c r="E69" s="43" t="e">
        <f>AVERAGE(C69:D69)</f>
        <v>#DIV/0!</v>
      </c>
    </row>
    <row r="70" spans="1:21" ht="15" thickBot="1" x14ac:dyDescent="0.4"/>
    <row r="71" spans="1:21" ht="15" thickBot="1" x14ac:dyDescent="0.4">
      <c r="B71" s="40" t="s">
        <v>283</v>
      </c>
      <c r="C71" s="43" t="e">
        <f>C67/C68</f>
        <v>#DIV/0!</v>
      </c>
      <c r="D71" s="43" t="e">
        <f>D67/D68</f>
        <v>#DIV/0!</v>
      </c>
      <c r="E71" s="44" t="s">
        <v>284</v>
      </c>
      <c r="F71" s="44"/>
      <c r="G71" s="44"/>
      <c r="H71" s="44"/>
      <c r="I71" s="44"/>
      <c r="J71" s="44"/>
      <c r="K71" s="44"/>
      <c r="L71" s="44"/>
      <c r="M71" s="44"/>
      <c r="N71" s="44"/>
      <c r="O71" s="44"/>
      <c r="P71" s="44"/>
      <c r="Q71" s="44"/>
      <c r="R71" s="44"/>
      <c r="S71" s="44"/>
      <c r="T71" s="44"/>
    </row>
    <row r="72" spans="1:21" ht="15" thickBot="1" x14ac:dyDescent="0.4">
      <c r="B72" s="40" t="s">
        <v>285</v>
      </c>
      <c r="C72" s="43"/>
      <c r="D72" s="43"/>
      <c r="E72" s="44" t="s">
        <v>286</v>
      </c>
      <c r="F72" s="44"/>
      <c r="G72" s="44"/>
      <c r="H72" s="44"/>
      <c r="I72" s="44"/>
      <c r="J72" s="44"/>
      <c r="K72" s="44"/>
      <c r="L72" s="44"/>
      <c r="M72" s="44"/>
      <c r="N72" s="44"/>
      <c r="O72" s="44"/>
      <c r="P72" s="44"/>
      <c r="Q72" s="44"/>
      <c r="R72" s="44"/>
      <c r="S72" s="44"/>
      <c r="T72" s="44"/>
    </row>
    <row r="73" spans="1:21" ht="15" thickBot="1" x14ac:dyDescent="0.4">
      <c r="B73" s="40" t="s">
        <v>287</v>
      </c>
      <c r="C73" s="93"/>
      <c r="D73" s="46"/>
      <c r="E73" s="44" t="s">
        <v>288</v>
      </c>
      <c r="F73" s="44"/>
      <c r="G73" s="44"/>
      <c r="H73" s="44"/>
      <c r="I73" s="44"/>
      <c r="J73" s="44"/>
      <c r="K73" s="44"/>
      <c r="L73" s="44"/>
      <c r="M73" s="44"/>
      <c r="N73" s="44"/>
      <c r="O73" s="44"/>
      <c r="P73" s="44"/>
      <c r="Q73" s="44"/>
      <c r="R73" s="44"/>
      <c r="S73" s="44"/>
      <c r="T73" s="44"/>
      <c r="U73" s="48"/>
    </row>
    <row r="74" spans="1:21" ht="15" thickBot="1" x14ac:dyDescent="0.4">
      <c r="C74" s="158" t="s">
        <v>289</v>
      </c>
      <c r="D74" s="46"/>
      <c r="E74" s="167" t="s">
        <v>290</v>
      </c>
      <c r="F74" s="44"/>
      <c r="G74" s="44"/>
      <c r="H74" s="44"/>
      <c r="I74" s="44"/>
      <c r="J74" s="44"/>
      <c r="K74" s="44"/>
      <c r="L74" s="44"/>
      <c r="M74" s="44"/>
      <c r="N74" s="44"/>
      <c r="O74" s="44"/>
      <c r="P74" s="46"/>
      <c r="Q74" s="46"/>
      <c r="R74" s="46"/>
      <c r="S74" s="46"/>
      <c r="T74" s="46"/>
      <c r="U74" s="48"/>
    </row>
    <row r="75" spans="1:21" ht="15" thickBot="1" x14ac:dyDescent="0.4"/>
    <row r="76" spans="1:21" ht="15" thickBot="1" x14ac:dyDescent="0.4">
      <c r="C76" s="95" t="s">
        <v>291</v>
      </c>
      <c r="D76" s="80"/>
      <c r="E76" s="96" t="s">
        <v>364</v>
      </c>
      <c r="F76" s="80"/>
      <c r="G76" s="93"/>
    </row>
    <row r="77" spans="1:21" x14ac:dyDescent="0.35">
      <c r="C77" s="111">
        <v>100</v>
      </c>
      <c r="D77" s="104" t="s">
        <v>292</v>
      </c>
      <c r="E77" s="81"/>
      <c r="F77" s="81"/>
      <c r="G77" s="94"/>
    </row>
    <row r="78" spans="1:21" x14ac:dyDescent="0.35">
      <c r="C78" s="111">
        <v>80</v>
      </c>
      <c r="D78" s="104">
        <v>18</v>
      </c>
      <c r="E78" s="81"/>
      <c r="F78" s="81"/>
      <c r="G78" s="94"/>
    </row>
    <row r="79" spans="1:21" x14ac:dyDescent="0.35">
      <c r="C79" s="111">
        <v>71</v>
      </c>
      <c r="D79" s="104">
        <v>17.5</v>
      </c>
      <c r="E79" s="81"/>
      <c r="F79" s="81"/>
      <c r="G79" s="94"/>
    </row>
    <row r="80" spans="1:21" x14ac:dyDescent="0.35">
      <c r="C80" s="111">
        <v>63</v>
      </c>
      <c r="D80" s="104">
        <v>17</v>
      </c>
      <c r="E80" s="81"/>
      <c r="F80" s="81"/>
      <c r="G80" s="94"/>
    </row>
    <row r="81" spans="1:19" x14ac:dyDescent="0.35">
      <c r="C81" s="111">
        <v>55</v>
      </c>
      <c r="D81" s="104">
        <v>16.5</v>
      </c>
      <c r="E81" s="81"/>
      <c r="F81" s="81"/>
      <c r="G81" s="94"/>
    </row>
    <row r="82" spans="1:19" x14ac:dyDescent="0.35">
      <c r="C82" s="111">
        <v>50</v>
      </c>
      <c r="D82" s="104">
        <v>16</v>
      </c>
      <c r="E82" s="81"/>
      <c r="F82" s="81"/>
      <c r="G82" s="94"/>
    </row>
    <row r="83" spans="1:19" x14ac:dyDescent="0.35">
      <c r="C83" s="111">
        <v>35</v>
      </c>
      <c r="D83" s="104">
        <v>15.5</v>
      </c>
      <c r="E83" s="81"/>
      <c r="F83" s="81"/>
      <c r="G83" s="94"/>
    </row>
    <row r="84" spans="1:19" x14ac:dyDescent="0.35">
      <c r="C84" s="111">
        <v>21</v>
      </c>
      <c r="D84" s="104">
        <v>15</v>
      </c>
      <c r="E84" s="81"/>
      <c r="F84" s="81"/>
      <c r="G84" s="94"/>
    </row>
    <row r="85" spans="1:19" ht="15" thickBot="1" x14ac:dyDescent="0.4">
      <c r="C85" s="139">
        <v>0</v>
      </c>
      <c r="D85" s="171" t="s">
        <v>293</v>
      </c>
      <c r="E85" s="83"/>
      <c r="F85" s="83"/>
      <c r="G85" s="85"/>
    </row>
    <row r="87" spans="1:19" s="42" customFormat="1" x14ac:dyDescent="0.35">
      <c r="A87" s="41"/>
      <c r="B87" s="41" t="s">
        <v>294</v>
      </c>
    </row>
    <row r="88" spans="1:19" x14ac:dyDescent="0.35">
      <c r="C88" s="40" t="s">
        <v>239</v>
      </c>
      <c r="D88" s="40" t="s">
        <v>240</v>
      </c>
      <c r="E88" s="147" t="s">
        <v>819</v>
      </c>
    </row>
    <row r="89" spans="1:19" x14ac:dyDescent="0.35">
      <c r="B89" s="40" t="s">
        <v>761</v>
      </c>
      <c r="C89" s="50"/>
      <c r="D89" s="50"/>
    </row>
    <row r="90" spans="1:19" x14ac:dyDescent="0.35">
      <c r="B90" s="40" t="s">
        <v>297</v>
      </c>
      <c r="C90" s="50"/>
      <c r="D90" s="50"/>
    </row>
    <row r="91" spans="1:19" ht="15" thickBot="1" x14ac:dyDescent="0.4">
      <c r="B91" s="40" t="s">
        <v>762</v>
      </c>
      <c r="C91" s="50"/>
      <c r="D91" s="50"/>
      <c r="G91" s="46"/>
      <c r="H91" s="46"/>
      <c r="I91" s="46"/>
      <c r="J91" s="46"/>
      <c r="K91" s="46"/>
      <c r="L91" s="46"/>
      <c r="M91" s="46"/>
      <c r="N91" s="46"/>
      <c r="O91" s="46"/>
      <c r="P91" s="46"/>
      <c r="Q91" s="46"/>
      <c r="R91" s="46"/>
      <c r="S91" s="48"/>
    </row>
    <row r="92" spans="1:19" ht="15" thickBot="1" x14ac:dyDescent="0.4">
      <c r="B92" s="40" t="s">
        <v>300</v>
      </c>
      <c r="C92" s="43" t="e">
        <f>C89*C90*C91/C15</f>
        <v>#DIV/0!</v>
      </c>
      <c r="D92" s="43" t="e">
        <f>D89*D90*D91/D15</f>
        <v>#DIV/0!</v>
      </c>
      <c r="E92" s="43" t="e">
        <f>AVERAGE(C92:D92)</f>
        <v>#DIV/0!</v>
      </c>
    </row>
    <row r="93" spans="1:19" ht="15" thickBot="1" x14ac:dyDescent="0.4">
      <c r="J93" s="89"/>
    </row>
    <row r="94" spans="1:19" ht="15" thickBot="1" x14ac:dyDescent="0.4">
      <c r="B94" s="40" t="s">
        <v>301</v>
      </c>
      <c r="C94" s="298"/>
      <c r="D94" s="299"/>
      <c r="E94" s="300"/>
      <c r="F94" s="159" t="s">
        <v>244</v>
      </c>
      <c r="J94" s="89"/>
    </row>
    <row r="95" spans="1:19" ht="15" thickBot="1" x14ac:dyDescent="0.4">
      <c r="J95" s="89"/>
    </row>
    <row r="96" spans="1:19" ht="15" thickBot="1" x14ac:dyDescent="0.4">
      <c r="C96" s="109" t="s">
        <v>302</v>
      </c>
      <c r="D96" s="110"/>
      <c r="E96" s="121" t="s">
        <v>364</v>
      </c>
      <c r="F96" s="110"/>
      <c r="G96" s="226" t="e">
        <f>IF(D98&lt;50,E99,E100)</f>
        <v>#DIV/0!</v>
      </c>
      <c r="H96" s="102"/>
      <c r="I96" s="103"/>
      <c r="J96" s="89"/>
    </row>
    <row r="97" spans="1:15" x14ac:dyDescent="0.35">
      <c r="C97" s="111" t="s">
        <v>106</v>
      </c>
      <c r="D97" s="104" t="e">
        <f>E92</f>
        <v>#DIV/0!</v>
      </c>
      <c r="E97" s="104"/>
      <c r="F97" s="105" t="s">
        <v>107</v>
      </c>
      <c r="G97" s="105">
        <v>0</v>
      </c>
      <c r="H97" s="105" t="s">
        <v>108</v>
      </c>
      <c r="I97" s="106">
        <v>41.975539383499999</v>
      </c>
      <c r="J97" s="89"/>
    </row>
    <row r="98" spans="1:15" x14ac:dyDescent="0.35">
      <c r="C98" s="111" t="s">
        <v>109</v>
      </c>
      <c r="D98" s="104" t="e">
        <f>(100*D97)/160</f>
        <v>#DIV/0!</v>
      </c>
      <c r="E98" s="104"/>
      <c r="F98" s="105" t="s">
        <v>110</v>
      </c>
      <c r="G98" s="105">
        <v>0</v>
      </c>
      <c r="H98" s="105" t="s">
        <v>111</v>
      </c>
      <c r="I98" s="106">
        <v>-2.5185323630999998</v>
      </c>
    </row>
    <row r="99" spans="1:15" x14ac:dyDescent="0.35">
      <c r="C99" s="111" t="s">
        <v>112</v>
      </c>
      <c r="D99" s="104" t="s">
        <v>255</v>
      </c>
      <c r="E99" s="113" t="e">
        <f>(G98*D98)+(G99*D98^2)+(G100*D98^3)</f>
        <v>#DIV/0!</v>
      </c>
      <c r="F99" s="105" t="s">
        <v>114</v>
      </c>
      <c r="G99" s="105">
        <v>6.8928966999999997E-3</v>
      </c>
      <c r="H99" s="105" t="s">
        <v>115</v>
      </c>
      <c r="I99" s="106">
        <v>5.7263544E-2</v>
      </c>
    </row>
    <row r="100" spans="1:15" ht="15" thickBot="1" x14ac:dyDescent="0.4">
      <c r="C100" s="139"/>
      <c r="D100" s="107" t="s">
        <v>256</v>
      </c>
      <c r="E100" s="140" t="e">
        <f>MIN(100,((I97+(I98*D98)+(I99*D98^2)+(I100*D98^3))))</f>
        <v>#DIV/0!</v>
      </c>
      <c r="F100" s="141" t="s">
        <v>117</v>
      </c>
      <c r="G100" s="141">
        <v>7.3046600000000006E-5</v>
      </c>
      <c r="H100" s="141" t="s">
        <v>118</v>
      </c>
      <c r="I100" s="142">
        <v>-2.6275769999999999E-4</v>
      </c>
    </row>
    <row r="102" spans="1:15" s="42" customFormat="1" x14ac:dyDescent="0.35">
      <c r="A102" s="41"/>
      <c r="B102" s="41" t="s">
        <v>303</v>
      </c>
    </row>
    <row r="103" spans="1:15" x14ac:dyDescent="0.35">
      <c r="C103" s="40" t="s">
        <v>239</v>
      </c>
      <c r="D103" s="40" t="s">
        <v>240</v>
      </c>
      <c r="E103" s="147" t="s">
        <v>819</v>
      </c>
    </row>
    <row r="104" spans="1:15" ht="15" thickBot="1" x14ac:dyDescent="0.4">
      <c r="B104" s="40" t="s">
        <v>763</v>
      </c>
      <c r="C104" s="199">
        <f>C18*C19</f>
        <v>0</v>
      </c>
      <c r="D104" s="199">
        <f>D18*D19</f>
        <v>0</v>
      </c>
    </row>
    <row r="105" spans="1:15" ht="15" thickBot="1" x14ac:dyDescent="0.4">
      <c r="B105" s="160" t="s">
        <v>313</v>
      </c>
      <c r="C105" s="43" t="e">
        <f>C104/C15</f>
        <v>#DIV/0!</v>
      </c>
      <c r="D105" s="43" t="e">
        <f>D104/D15</f>
        <v>#DIV/0!</v>
      </c>
      <c r="E105" s="43" t="e">
        <f>AVERAGE(C105:D105)</f>
        <v>#DIV/0!</v>
      </c>
    </row>
    <row r="106" spans="1:15" ht="15" thickBot="1" x14ac:dyDescent="0.4">
      <c r="B106" s="160" t="s">
        <v>764</v>
      </c>
      <c r="C106" s="43" t="e">
        <f>C105-C92</f>
        <v>#DIV/0!</v>
      </c>
      <c r="D106" s="43" t="e">
        <f>D105-D92</f>
        <v>#DIV/0!</v>
      </c>
      <c r="E106" s="43" t="e">
        <f>AVERAGE(C106:D106)</f>
        <v>#DIV/0!</v>
      </c>
    </row>
    <row r="107" spans="1:15" ht="15" thickBot="1" x14ac:dyDescent="0.4">
      <c r="B107" s="161" t="s">
        <v>314</v>
      </c>
      <c r="C107" s="43">
        <v>100</v>
      </c>
      <c r="D107" s="43">
        <v>100</v>
      </c>
      <c r="E107" s="43">
        <v>100</v>
      </c>
      <c r="G107" s="44" t="s">
        <v>765</v>
      </c>
      <c r="H107" s="44"/>
      <c r="I107" s="44"/>
      <c r="J107" s="44"/>
      <c r="K107" s="44"/>
      <c r="L107" s="44"/>
      <c r="M107" s="44"/>
      <c r="N107" s="44"/>
      <c r="O107" s="44"/>
    </row>
    <row r="108" spans="1:15" ht="15" thickBot="1" x14ac:dyDescent="0.4">
      <c r="J108" s="89"/>
    </row>
    <row r="109" spans="1:15" ht="15" thickBot="1" x14ac:dyDescent="0.4">
      <c r="C109" s="109" t="s">
        <v>316</v>
      </c>
      <c r="D109" s="110"/>
      <c r="E109" s="121" t="s">
        <v>364</v>
      </c>
      <c r="F109" s="110"/>
      <c r="G109" s="226" t="e">
        <f>IF(D111&lt;30,E112,E113)</f>
        <v>#DIV/0!</v>
      </c>
      <c r="H109" s="102"/>
      <c r="I109" s="103"/>
      <c r="J109" s="89"/>
    </row>
    <row r="110" spans="1:15" x14ac:dyDescent="0.35">
      <c r="C110" s="111" t="s">
        <v>106</v>
      </c>
      <c r="D110" s="104" t="e">
        <f>E106</f>
        <v>#DIV/0!</v>
      </c>
      <c r="E110" s="104"/>
      <c r="F110" s="104"/>
      <c r="G110" s="104"/>
      <c r="H110" s="104"/>
      <c r="I110" s="117"/>
      <c r="J110" s="89"/>
    </row>
    <row r="111" spans="1:15" x14ac:dyDescent="0.35">
      <c r="C111" s="111" t="s">
        <v>109</v>
      </c>
      <c r="D111" s="104" t="e">
        <f>100*(1-(2000-D110)/(2000-400))</f>
        <v>#DIV/0!</v>
      </c>
      <c r="E111" s="104"/>
      <c r="F111" s="105" t="s">
        <v>107</v>
      </c>
      <c r="G111" s="105">
        <v>0</v>
      </c>
      <c r="H111" s="105" t="s">
        <v>108</v>
      </c>
      <c r="I111" s="106">
        <v>3.2771454904000001</v>
      </c>
      <c r="J111" s="89"/>
    </row>
    <row r="112" spans="1:15" x14ac:dyDescent="0.35">
      <c r="C112" s="111" t="s">
        <v>112</v>
      </c>
      <c r="D112" s="104" t="s">
        <v>317</v>
      </c>
      <c r="E112" s="113" t="e">
        <f>MAX(0,((G112*D111)+(G113*D111^2)+(G114*D111^3)))</f>
        <v>#DIV/0!</v>
      </c>
      <c r="F112" s="105" t="s">
        <v>110</v>
      </c>
      <c r="G112" s="105">
        <v>0.7164389632</v>
      </c>
      <c r="H112" s="105" t="s">
        <v>111</v>
      </c>
      <c r="I112" s="106">
        <v>0.38872441419999998</v>
      </c>
      <c r="J112" s="89"/>
    </row>
    <row r="113" spans="1:10" x14ac:dyDescent="0.35">
      <c r="C113" s="111"/>
      <c r="D113" s="104" t="s">
        <v>318</v>
      </c>
      <c r="E113" s="113" t="e">
        <f>MIN(100,(I111+(I112*D111)+(I113*D111^2)+(I114*D111^3)))</f>
        <v>#DIV/0!</v>
      </c>
      <c r="F113" s="105" t="s">
        <v>114</v>
      </c>
      <c r="G113" s="105">
        <v>-2.5580517999999998E-3</v>
      </c>
      <c r="H113" s="105" t="s">
        <v>115</v>
      </c>
      <c r="I113" s="106">
        <v>8.3657664999999999E-3</v>
      </c>
      <c r="J113" s="91"/>
    </row>
    <row r="114" spans="1:10" ht="15" thickBot="1" x14ac:dyDescent="0.4">
      <c r="C114" s="139"/>
      <c r="D114" s="107"/>
      <c r="E114" s="107"/>
      <c r="F114" s="141" t="s">
        <v>117</v>
      </c>
      <c r="G114" s="141">
        <v>9.5568499999999998E-5</v>
      </c>
      <c r="H114" s="141" t="s">
        <v>118</v>
      </c>
      <c r="I114" s="142">
        <v>-2.5807299999999999E-5</v>
      </c>
      <c r="J114" s="91"/>
    </row>
    <row r="115" spans="1:10" ht="15" thickBot="1" x14ac:dyDescent="0.4">
      <c r="C115" s="99"/>
      <c r="D115" s="99"/>
      <c r="E115" s="99"/>
      <c r="F115" s="99"/>
      <c r="G115" s="99"/>
      <c r="H115" s="99"/>
      <c r="I115" s="99"/>
      <c r="J115" s="91"/>
    </row>
    <row r="116" spans="1:10" ht="15" thickBot="1" x14ac:dyDescent="0.4">
      <c r="C116" s="109" t="s">
        <v>319</v>
      </c>
      <c r="D116" s="110"/>
      <c r="E116" s="121" t="s">
        <v>364</v>
      </c>
      <c r="F116" s="110"/>
      <c r="G116" s="226">
        <f>IF(D118&lt;70,E119,E120)</f>
        <v>0</v>
      </c>
      <c r="H116" s="102"/>
      <c r="I116" s="103"/>
      <c r="J116" s="168"/>
    </row>
    <row r="117" spans="1:10" x14ac:dyDescent="0.35">
      <c r="C117" s="111" t="s">
        <v>106</v>
      </c>
      <c r="D117" s="104">
        <f>E107</f>
        <v>100</v>
      </c>
      <c r="E117" s="104"/>
      <c r="F117" s="104"/>
      <c r="G117" s="104"/>
      <c r="H117" s="104"/>
      <c r="I117" s="117"/>
      <c r="J117" s="89"/>
    </row>
    <row r="118" spans="1:10" x14ac:dyDescent="0.35">
      <c r="C118" s="111" t="s">
        <v>109</v>
      </c>
      <c r="D118" s="104">
        <f>100-D117</f>
        <v>0</v>
      </c>
      <c r="E118" s="104"/>
      <c r="F118" s="105" t="s">
        <v>107</v>
      </c>
      <c r="G118" s="105">
        <v>0</v>
      </c>
      <c r="H118" s="105" t="s">
        <v>108</v>
      </c>
      <c r="I118" s="106">
        <v>-556.29336847249999</v>
      </c>
      <c r="J118" s="89"/>
    </row>
    <row r="119" spans="1:10" x14ac:dyDescent="0.35">
      <c r="C119" s="111" t="s">
        <v>112</v>
      </c>
      <c r="D119" s="104" t="s">
        <v>113</v>
      </c>
      <c r="E119" s="113">
        <f>(G119*D118)+(G120*D118^2)+(G121*D118^3)</f>
        <v>0</v>
      </c>
      <c r="F119" s="105" t="s">
        <v>110</v>
      </c>
      <c r="G119" s="105">
        <v>0.15683897359999999</v>
      </c>
      <c r="H119" s="105" t="s">
        <v>111</v>
      </c>
      <c r="I119" s="106">
        <v>23.997983376800001</v>
      </c>
      <c r="J119" s="91"/>
    </row>
    <row r="120" spans="1:10" x14ac:dyDescent="0.35">
      <c r="C120" s="111"/>
      <c r="D120" s="104" t="s">
        <v>116</v>
      </c>
      <c r="E120" s="113">
        <f>I118+(I119*D118)+(I120*D118^2)+(I121*D118^3)</f>
        <v>-556.29336847249999</v>
      </c>
      <c r="F120" s="105" t="s">
        <v>114</v>
      </c>
      <c r="G120" s="105">
        <v>2.5197253100000001E-2</v>
      </c>
      <c r="H120" s="105" t="s">
        <v>115</v>
      </c>
      <c r="I120" s="106">
        <v>-0.3153905246</v>
      </c>
    </row>
    <row r="121" spans="1:10" ht="15" thickBot="1" x14ac:dyDescent="0.4">
      <c r="C121" s="139"/>
      <c r="D121" s="107"/>
      <c r="E121" s="107"/>
      <c r="F121" s="141" t="s">
        <v>117</v>
      </c>
      <c r="G121" s="141">
        <v>-2.114463E-4</v>
      </c>
      <c r="H121" s="141" t="s">
        <v>118</v>
      </c>
      <c r="I121" s="142">
        <v>1.4104002999999999E-3</v>
      </c>
    </row>
    <row r="124" spans="1:10" s="42" customFormat="1" x14ac:dyDescent="0.35">
      <c r="A124" s="41"/>
      <c r="B124" s="41" t="s">
        <v>320</v>
      </c>
    </row>
    <row r="125" spans="1:10" s="48" customFormat="1" x14ac:dyDescent="0.35">
      <c r="A125" s="146"/>
      <c r="B125" s="146"/>
    </row>
    <row r="126" spans="1:10" s="48" customFormat="1" x14ac:dyDescent="0.35">
      <c r="A126" s="146"/>
      <c r="B126" s="163" t="s">
        <v>321</v>
      </c>
    </row>
    <row r="127" spans="1:10" s="48" customFormat="1" x14ac:dyDescent="0.35">
      <c r="A127" s="146"/>
      <c r="B127" s="164"/>
      <c r="C127" s="52" t="s">
        <v>126</v>
      </c>
      <c r="D127" s="52" t="s">
        <v>127</v>
      </c>
      <c r="E127" s="52" t="s">
        <v>128</v>
      </c>
      <c r="F127" s="52" t="s">
        <v>322</v>
      </c>
      <c r="G127" s="52" t="s">
        <v>323</v>
      </c>
      <c r="H127" s="52" t="s">
        <v>324</v>
      </c>
      <c r="I127" s="52" t="s">
        <v>325</v>
      </c>
      <c r="J127" s="52" t="s">
        <v>326</v>
      </c>
    </row>
    <row r="128" spans="1:10" s="48" customFormat="1" x14ac:dyDescent="0.35">
      <c r="A128" s="146"/>
      <c r="B128" s="165" t="s">
        <v>327</v>
      </c>
      <c r="C128" s="52"/>
      <c r="D128" s="52"/>
      <c r="E128" s="52"/>
      <c r="F128" s="52"/>
      <c r="G128" s="52"/>
      <c r="H128" s="52"/>
      <c r="I128" s="52"/>
      <c r="J128" s="52"/>
    </row>
    <row r="129" spans="1:19" s="48" customFormat="1" x14ac:dyDescent="0.35">
      <c r="A129" s="146"/>
      <c r="B129" s="165" t="s">
        <v>328</v>
      </c>
      <c r="C129" s="52"/>
      <c r="D129" s="52"/>
      <c r="E129" s="52"/>
      <c r="F129" s="52"/>
      <c r="G129" s="52"/>
      <c r="H129" s="52"/>
      <c r="I129" s="52"/>
      <c r="J129" s="52"/>
    </row>
    <row r="130" spans="1:19" s="48" customFormat="1" x14ac:dyDescent="0.35">
      <c r="A130" s="146"/>
      <c r="B130" s="146"/>
    </row>
    <row r="131" spans="1:19" s="48" customFormat="1" x14ac:dyDescent="0.35">
      <c r="A131" s="146"/>
      <c r="B131" s="166" t="s">
        <v>329</v>
      </c>
      <c r="C131" s="175" t="s">
        <v>330</v>
      </c>
      <c r="D131" s="123">
        <f>(COUNTIF(C128:J128,"0")/8)*100</f>
        <v>0</v>
      </c>
    </row>
    <row r="132" spans="1:19" s="48" customFormat="1" x14ac:dyDescent="0.35">
      <c r="A132" s="146"/>
      <c r="B132" s="146"/>
      <c r="C132" s="175" t="s">
        <v>331</v>
      </c>
      <c r="D132" s="123">
        <f>(COUNTIF(C128:J128,"1")/8)*100</f>
        <v>0</v>
      </c>
      <c r="F132" s="167" t="s">
        <v>332</v>
      </c>
      <c r="G132" s="167"/>
      <c r="H132" s="167"/>
      <c r="I132" s="167"/>
      <c r="J132" s="44"/>
      <c r="K132" s="44"/>
      <c r="L132" s="44"/>
      <c r="M132" s="44"/>
      <c r="N132" s="44"/>
    </row>
    <row r="133" spans="1:19" s="48" customFormat="1" x14ac:dyDescent="0.35">
      <c r="A133" s="146"/>
      <c r="B133" s="146"/>
      <c r="C133" s="175" t="s">
        <v>333</v>
      </c>
      <c r="D133" s="123">
        <f>(COUNTIF(C128:J128,"2")/8)*100</f>
        <v>0</v>
      </c>
      <c r="F133" s="44" t="s">
        <v>334</v>
      </c>
      <c r="G133" s="44"/>
      <c r="H133" s="44"/>
      <c r="I133" s="44"/>
      <c r="J133" s="44"/>
      <c r="K133" s="44"/>
      <c r="L133" s="44"/>
      <c r="M133" s="44"/>
      <c r="N133" s="44"/>
    </row>
    <row r="134" spans="1:19" s="48" customFormat="1" x14ac:dyDescent="0.35">
      <c r="A134" s="146"/>
      <c r="B134" s="146"/>
      <c r="C134" s="175"/>
      <c r="D134" s="119"/>
      <c r="F134" s="44" t="s">
        <v>335</v>
      </c>
      <c r="G134" s="44"/>
      <c r="H134" s="44"/>
      <c r="I134" s="44"/>
      <c r="J134" s="44"/>
      <c r="K134" s="44"/>
      <c r="L134" s="44"/>
      <c r="M134" s="44"/>
      <c r="N134" s="44"/>
    </row>
    <row r="135" spans="1:19" s="48" customFormat="1" x14ac:dyDescent="0.35">
      <c r="A135" s="146"/>
      <c r="B135" s="166" t="s">
        <v>336</v>
      </c>
      <c r="C135" s="175" t="s">
        <v>330</v>
      </c>
      <c r="D135" s="123">
        <f>(COUNTIF(C129:J129,"0")/8)*100</f>
        <v>0</v>
      </c>
      <c r="F135" s="44" t="s">
        <v>337</v>
      </c>
      <c r="G135" s="44"/>
      <c r="H135" s="44"/>
      <c r="I135" s="44"/>
      <c r="J135" s="44"/>
      <c r="K135" s="44"/>
      <c r="L135" s="44"/>
      <c r="M135" s="44"/>
      <c r="N135" s="44"/>
    </row>
    <row r="136" spans="1:19" s="48" customFormat="1" x14ac:dyDescent="0.35">
      <c r="A136" s="146"/>
      <c r="B136" s="146"/>
      <c r="C136" s="175" t="s">
        <v>333</v>
      </c>
      <c r="D136" s="123">
        <f>(COUNTIF(C129:J129,"2")/8)*100</f>
        <v>0</v>
      </c>
    </row>
    <row r="137" spans="1:19" s="48" customFormat="1" x14ac:dyDescent="0.35">
      <c r="A137" s="146"/>
      <c r="B137" s="146"/>
    </row>
    <row r="138" spans="1:19" s="48" customFormat="1" x14ac:dyDescent="0.35">
      <c r="A138" s="146"/>
      <c r="B138" s="146"/>
    </row>
    <row r="139" spans="1:19" s="48" customFormat="1" x14ac:dyDescent="0.35">
      <c r="A139" s="146"/>
      <c r="B139" s="44" t="s">
        <v>214</v>
      </c>
      <c r="C139" s="44"/>
      <c r="D139" s="44"/>
      <c r="E139" s="44"/>
      <c r="F139" s="44"/>
    </row>
    <row r="140" spans="1:19" x14ac:dyDescent="0.35">
      <c r="C140" s="40" t="s">
        <v>338</v>
      </c>
    </row>
    <row r="141" spans="1:19" x14ac:dyDescent="0.35">
      <c r="B141" s="52" t="s">
        <v>339</v>
      </c>
      <c r="C141" s="52"/>
      <c r="D141" s="168" t="s">
        <v>340</v>
      </c>
      <c r="E141" s="89"/>
      <c r="F141" s="89"/>
      <c r="G141" s="89"/>
      <c r="H141" s="89"/>
      <c r="I141" s="89"/>
      <c r="R141" s="46"/>
      <c r="S141" s="46"/>
    </row>
    <row r="142" spans="1:19" x14ac:dyDescent="0.35">
      <c r="B142" s="52" t="s">
        <v>341</v>
      </c>
      <c r="C142" s="52"/>
      <c r="D142" s="168" t="s">
        <v>766</v>
      </c>
      <c r="E142" s="89"/>
      <c r="F142" s="89"/>
      <c r="G142" s="89"/>
      <c r="H142" s="89"/>
      <c r="I142" s="89"/>
      <c r="R142" s="46"/>
      <c r="S142" s="46"/>
    </row>
    <row r="143" spans="1:19" x14ac:dyDescent="0.35">
      <c r="B143" s="52" t="s">
        <v>321</v>
      </c>
      <c r="C143" s="154"/>
      <c r="D143" s="168" t="s">
        <v>342</v>
      </c>
      <c r="E143" s="89"/>
      <c r="F143" s="89"/>
      <c r="G143" s="89"/>
      <c r="H143" s="89"/>
      <c r="I143" s="89"/>
      <c r="R143" s="48"/>
      <c r="S143" s="48"/>
    </row>
    <row r="144" spans="1:19" x14ac:dyDescent="0.35">
      <c r="B144" s="52" t="s">
        <v>343</v>
      </c>
      <c r="C144" s="154"/>
      <c r="D144" s="168" t="s">
        <v>342</v>
      </c>
      <c r="E144" s="89"/>
      <c r="F144" s="89"/>
      <c r="G144" s="89"/>
      <c r="H144" s="89"/>
      <c r="I144" s="89"/>
      <c r="R144" s="48"/>
      <c r="S144" s="48"/>
    </row>
    <row r="145" spans="2:9" x14ac:dyDescent="0.35">
      <c r="B145" s="52" t="s">
        <v>344</v>
      </c>
      <c r="C145" s="52"/>
      <c r="D145" s="168" t="s">
        <v>340</v>
      </c>
      <c r="E145" s="89"/>
      <c r="F145" s="89"/>
      <c r="G145" s="89"/>
      <c r="H145" s="89"/>
      <c r="I145" s="89"/>
    </row>
    <row r="146" spans="2:9" x14ac:dyDescent="0.35">
      <c r="B146" s="52" t="s">
        <v>345</v>
      </c>
      <c r="C146" s="52"/>
      <c r="D146" s="168" t="s">
        <v>346</v>
      </c>
      <c r="E146" s="89"/>
      <c r="F146" s="89"/>
      <c r="G146" s="89"/>
      <c r="H146" s="89"/>
      <c r="I146" s="89"/>
    </row>
    <row r="147" spans="2:9" x14ac:dyDescent="0.35">
      <c r="B147" s="52" t="s">
        <v>347</v>
      </c>
      <c r="C147" s="52"/>
      <c r="D147" s="168" t="s">
        <v>340</v>
      </c>
      <c r="E147" s="89"/>
      <c r="F147" s="89"/>
      <c r="G147" s="89"/>
      <c r="H147" s="89"/>
      <c r="I147" s="89"/>
    </row>
    <row r="148" spans="2:9" x14ac:dyDescent="0.35">
      <c r="B148" s="52" t="s">
        <v>348</v>
      </c>
      <c r="C148" s="52"/>
      <c r="D148" s="70" t="s">
        <v>349</v>
      </c>
      <c r="E148" s="89"/>
      <c r="F148" s="89"/>
      <c r="G148" s="89"/>
      <c r="H148" s="89"/>
      <c r="I148" s="89"/>
    </row>
    <row r="149" spans="2:9" x14ac:dyDescent="0.35">
      <c r="B149" s="52" t="s">
        <v>350</v>
      </c>
      <c r="C149" s="52"/>
      <c r="D149" s="70" t="s">
        <v>351</v>
      </c>
      <c r="E149" s="89"/>
      <c r="F149" s="89"/>
      <c r="G149" s="89"/>
      <c r="H149" s="89"/>
      <c r="I149" s="89"/>
    </row>
    <row r="150" spans="2:9" x14ac:dyDescent="0.35">
      <c r="C150" s="89"/>
      <c r="D150" s="89"/>
      <c r="E150" s="89"/>
      <c r="F150" s="89"/>
      <c r="G150" s="89"/>
      <c r="H150" s="89"/>
      <c r="I150" s="89"/>
    </row>
    <row r="152" spans="2:9" x14ac:dyDescent="0.35">
      <c r="B152" s="40" t="s">
        <v>352</v>
      </c>
      <c r="C152" s="123">
        <f>COUNTIF(C141:C149,"0")</f>
        <v>0</v>
      </c>
    </row>
    <row r="153" spans="2:9" x14ac:dyDescent="0.35">
      <c r="B153" s="40" t="s">
        <v>353</v>
      </c>
      <c r="C153" s="123">
        <f>COUNTIF(C141:C149,"1")</f>
        <v>0</v>
      </c>
    </row>
    <row r="154" spans="2:9" x14ac:dyDescent="0.35">
      <c r="B154" s="40" t="s">
        <v>354</v>
      </c>
      <c r="C154" s="123">
        <f>COUNTIF(C141:C149,"2")</f>
        <v>0</v>
      </c>
    </row>
    <row r="155" spans="2:9" ht="15" thickBot="1" x14ac:dyDescent="0.4"/>
    <row r="156" spans="2:9" ht="15" thickBot="1" x14ac:dyDescent="0.4">
      <c r="C156" s="109" t="s">
        <v>355</v>
      </c>
      <c r="D156" s="110"/>
      <c r="E156" s="121" t="s">
        <v>186</v>
      </c>
      <c r="F156" s="110"/>
      <c r="G156" s="226">
        <f>IF(D157&lt;25,E158,E159)</f>
        <v>99.999983660499993</v>
      </c>
      <c r="H156" s="102"/>
      <c r="I156" s="103"/>
    </row>
    <row r="157" spans="2:9" x14ac:dyDescent="0.35">
      <c r="C157" s="111" t="s">
        <v>109</v>
      </c>
      <c r="D157" s="104">
        <f>100-(100*(((2*C153)+(3*C154))/27))</f>
        <v>100</v>
      </c>
      <c r="E157" s="104"/>
      <c r="F157" s="105" t="s">
        <v>107</v>
      </c>
      <c r="G157" s="105">
        <v>0</v>
      </c>
      <c r="H157" s="105" t="s">
        <v>108</v>
      </c>
      <c r="I157" s="106">
        <v>0.41508998050000001</v>
      </c>
    </row>
    <row r="158" spans="2:9" x14ac:dyDescent="0.35">
      <c r="C158" s="111" t="s">
        <v>112</v>
      </c>
      <c r="D158" s="104" t="s">
        <v>234</v>
      </c>
      <c r="E158" s="113">
        <f>(G158*D157)+(G159*D157^2)+(G160*D157^3)</f>
        <v>111.20745444000001</v>
      </c>
      <c r="F158" s="105" t="s">
        <v>110</v>
      </c>
      <c r="G158" s="105">
        <v>0.75939340440000003</v>
      </c>
      <c r="H158" s="105" t="s">
        <v>111</v>
      </c>
      <c r="I158" s="106">
        <v>0.70958260679999996</v>
      </c>
    </row>
    <row r="159" spans="2:9" x14ac:dyDescent="0.35">
      <c r="C159" s="111"/>
      <c r="D159" s="104" t="s">
        <v>235</v>
      </c>
      <c r="E159" s="113">
        <f>I157+(I158*D157)+(I159*D157^2)+(I160*D157^3)</f>
        <v>99.999983660499993</v>
      </c>
      <c r="F159" s="105" t="s">
        <v>114</v>
      </c>
      <c r="G159" s="105">
        <v>-4.8562286E-3</v>
      </c>
      <c r="H159" s="105" t="s">
        <v>115</v>
      </c>
      <c r="I159" s="106">
        <v>-2.8637966999999999E-3</v>
      </c>
    </row>
    <row r="160" spans="2:9" ht="15" thickBot="1" x14ac:dyDescent="0.4">
      <c r="C160" s="139"/>
      <c r="D160" s="107"/>
      <c r="E160" s="107"/>
      <c r="F160" s="141" t="s">
        <v>117</v>
      </c>
      <c r="G160" s="141">
        <v>8.3830400000000003E-5</v>
      </c>
      <c r="H160" s="141" t="s">
        <v>118</v>
      </c>
      <c r="I160" s="142">
        <v>5.7264600000000001E-5</v>
      </c>
    </row>
    <row r="162" spans="2:11" x14ac:dyDescent="0.35">
      <c r="B162" s="207" t="s">
        <v>356</v>
      </c>
      <c r="C162" s="170" t="s">
        <v>357</v>
      </c>
      <c r="D162" s="170"/>
      <c r="E162" s="170"/>
      <c r="F162" s="170"/>
      <c r="G162" s="170"/>
      <c r="H162" s="170"/>
      <c r="I162" s="170"/>
    </row>
    <row r="163" spans="2:11" x14ac:dyDescent="0.35">
      <c r="B163" s="169"/>
      <c r="C163" s="48"/>
      <c r="D163" s="48"/>
      <c r="E163" s="48"/>
      <c r="F163" s="48"/>
      <c r="G163" s="48"/>
      <c r="H163" s="48"/>
      <c r="I163" s="48"/>
      <c r="K163" s="40" t="s">
        <v>400</v>
      </c>
    </row>
    <row r="164" spans="2:11" x14ac:dyDescent="0.35">
      <c r="B164" s="169"/>
      <c r="C164" s="48"/>
      <c r="D164" s="48"/>
      <c r="E164" s="48"/>
      <c r="F164" s="48"/>
      <c r="G164" s="48"/>
      <c r="H164" s="48"/>
      <c r="I164" s="48"/>
    </row>
    <row r="165" spans="2:11" ht="15" thickBot="1" x14ac:dyDescent="0.4">
      <c r="B165" s="67" t="s">
        <v>358</v>
      </c>
      <c r="C165" s="50">
        <v>0</v>
      </c>
    </row>
    <row r="166" spans="2:11" ht="15" thickBot="1" x14ac:dyDescent="0.4">
      <c r="B166" s="92" t="s">
        <v>52</v>
      </c>
      <c r="C166" s="93">
        <v>100</v>
      </c>
      <c r="D166" s="70" t="s">
        <v>359</v>
      </c>
    </row>
    <row r="168" spans="2:11" x14ac:dyDescent="0.35">
      <c r="B168" s="67" t="s">
        <v>360</v>
      </c>
      <c r="C168" s="50" t="s">
        <v>126</v>
      </c>
      <c r="D168" s="50" t="s">
        <v>127</v>
      </c>
      <c r="E168" s="50" t="s">
        <v>128</v>
      </c>
      <c r="F168" s="50" t="s">
        <v>322</v>
      </c>
    </row>
    <row r="169" spans="2:11" x14ac:dyDescent="0.35">
      <c r="C169" s="50"/>
      <c r="D169" s="50"/>
      <c r="E169" s="50"/>
      <c r="F169" s="50"/>
    </row>
    <row r="172" spans="2:11" x14ac:dyDescent="0.35">
      <c r="C172" s="301" t="s">
        <v>361</v>
      </c>
      <c r="D172" s="302"/>
      <c r="E172" s="303"/>
      <c r="F172" s="167" t="s">
        <v>362</v>
      </c>
      <c r="G172" s="206"/>
      <c r="H172" s="206"/>
      <c r="I172" s="206"/>
      <c r="J172" s="206"/>
    </row>
    <row r="173" spans="2:11" ht="15" thickBot="1" x14ac:dyDescent="0.4"/>
    <row r="174" spans="2:11" ht="15" thickBot="1" x14ac:dyDescent="0.4">
      <c r="C174" s="95" t="s">
        <v>363</v>
      </c>
      <c r="D174" s="80"/>
      <c r="E174" s="96" t="s">
        <v>364</v>
      </c>
      <c r="F174" s="80"/>
      <c r="G174" s="93"/>
      <c r="H174" s="80"/>
      <c r="I174" s="97"/>
    </row>
    <row r="175" spans="2:11" x14ac:dyDescent="0.35">
      <c r="C175" s="111">
        <v>100</v>
      </c>
      <c r="D175" s="104" t="s">
        <v>365</v>
      </c>
      <c r="E175" s="81"/>
      <c r="F175" s="81"/>
      <c r="G175" s="81"/>
      <c r="H175" s="81"/>
      <c r="I175" s="94"/>
      <c r="K175" s="89" t="s">
        <v>366</v>
      </c>
    </row>
    <row r="176" spans="2:11" x14ac:dyDescent="0.35">
      <c r="C176" s="111">
        <v>78</v>
      </c>
      <c r="D176" s="104" t="s">
        <v>367</v>
      </c>
      <c r="E176" s="81"/>
      <c r="F176" s="81"/>
      <c r="G176" s="81"/>
      <c r="H176" s="81"/>
      <c r="I176" s="94"/>
      <c r="K176" s="89" t="s">
        <v>361</v>
      </c>
    </row>
    <row r="177" spans="3:11" x14ac:dyDescent="0.35">
      <c r="C177" s="111">
        <v>53</v>
      </c>
      <c r="D177" s="104" t="s">
        <v>368</v>
      </c>
      <c r="E177" s="81"/>
      <c r="F177" s="81"/>
      <c r="G177" s="81"/>
      <c r="H177" s="81"/>
      <c r="I177" s="94"/>
      <c r="K177" s="89" t="s">
        <v>369</v>
      </c>
    </row>
    <row r="178" spans="3:11" x14ac:dyDescent="0.35">
      <c r="C178" s="111">
        <v>20</v>
      </c>
      <c r="D178" s="104" t="s">
        <v>370</v>
      </c>
      <c r="E178" s="81"/>
      <c r="F178" s="81"/>
      <c r="G178" s="81"/>
      <c r="H178" s="81"/>
      <c r="I178" s="94"/>
      <c r="K178" s="89" t="s">
        <v>371</v>
      </c>
    </row>
    <row r="179" spans="3:11" ht="15" thickBot="1" x14ac:dyDescent="0.4">
      <c r="C179" s="139">
        <v>0</v>
      </c>
      <c r="D179" s="107" t="s">
        <v>372</v>
      </c>
      <c r="E179" s="83"/>
      <c r="F179" s="83"/>
      <c r="G179" s="83"/>
      <c r="H179" s="83"/>
      <c r="I179" s="85"/>
      <c r="K179" s="89" t="s">
        <v>373</v>
      </c>
    </row>
  </sheetData>
  <sheetProtection algorithmName="SHA-512" hashValue="v1bGp/m1vW+DHxMFAMoDZsMXuVj5mOtWKFiQqviH63UU8N9s2DbIYVXWfetevFvW7NMYu3LN4NU4Ni55hkuvhA==" saltValue="R2i8LfBUvtMNIRqI6ofEuA==" spinCount="100000" sheet="1" objects="1" scenarios="1" formatCells="0"/>
  <mergeCells count="4">
    <mergeCell ref="C94:E94"/>
    <mergeCell ref="C172:E172"/>
    <mergeCell ref="C41:E41"/>
    <mergeCell ref="C3:O4"/>
  </mergeCells>
  <dataValidations count="1">
    <dataValidation type="list" allowBlank="1" showInputMessage="1" showErrorMessage="1" sqref="C172" xr:uid="{00000000-0002-0000-0800-000000000000}">
      <formula1>$K$175:$K$179</formula1>
    </dataValidation>
  </dataValidations>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Flow_SignoffStatus xmlns="c89d166f-228e-489c-a2ec-cf2705d2a744"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0F037C1AF637884B86CDDF62817E88F8" ma:contentTypeVersion="14" ma:contentTypeDescription="Crea un document nou" ma:contentTypeScope="" ma:versionID="b6a94bcbaf8e65679aa262f0e5d78eaf">
  <xsd:schema xmlns:xsd="http://www.w3.org/2001/XMLSchema" xmlns:xs="http://www.w3.org/2001/XMLSchema" xmlns:p="http://schemas.microsoft.com/office/2006/metadata/properties" xmlns:ns2="c89d166f-228e-489c-a2ec-cf2705d2a744" xmlns:ns3="a546a256-c50e-4b34-a209-780e01ae37b8" targetNamespace="http://schemas.microsoft.com/office/2006/metadata/properties" ma:root="true" ma:fieldsID="99d7955cc7d87cfebfb74f39e87817d9" ns2:_="" ns3:_="">
    <xsd:import namespace="c89d166f-228e-489c-a2ec-cf2705d2a744"/>
    <xsd:import namespace="a546a256-c50e-4b34-a209-780e01ae37b8"/>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_Flow_SignoffStatus" minOccurs="0"/>
                <xsd:element ref="ns3:SharedWithUsers" minOccurs="0"/>
                <xsd:element ref="ns3:SharedWithDetails" minOccurs="0"/>
                <xsd:element ref="ns2:MediaServiceLocatio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89d166f-228e-489c-a2ec-cf2705d2a74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_Flow_SignoffStatus" ma:index="17" nillable="true" ma:displayName="Estat S'ha finalitzat" ma:internalName="Estat_x0020_S_x0027_ha_x0020_finalitzat">
      <xsd:simpleType>
        <xsd:restriction base="dms:Text"/>
      </xsd:simpleType>
    </xsd:element>
    <xsd:element name="MediaServiceLocation" ma:index="20" nillable="true" ma:displayName="Location" ma:internalName="MediaServiceLocation" ma:readOnly="true">
      <xsd:simpleType>
        <xsd:restriction base="dms:Text"/>
      </xsd:simpleType>
    </xsd:element>
    <xsd:element name="MediaLengthInSeconds" ma:index="21"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546a256-c50e-4b34-a209-780e01ae37b8" elementFormDefault="qualified">
    <xsd:import namespace="http://schemas.microsoft.com/office/2006/documentManagement/types"/>
    <xsd:import namespace="http://schemas.microsoft.com/office/infopath/2007/PartnerControls"/>
    <xsd:element name="SharedWithUsers" ma:index="18" nillable="true" ma:displayName="Compartit amb"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 compartit amb detal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us de contingut"/>
        <xsd:element ref="dc:title" minOccurs="0" maxOccurs="1" ma:index="4" ma:displayName="Títo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068620F-D0C9-4598-A528-DCFFD4618203}">
  <ds:schemaRefs>
    <ds:schemaRef ds:uri="http://schemas.microsoft.com/office/2006/metadata/properties"/>
    <ds:schemaRef ds:uri="http://schemas.microsoft.com/office/infopath/2007/PartnerControls"/>
    <ds:schemaRef ds:uri="c89d166f-228e-489c-a2ec-cf2705d2a744"/>
  </ds:schemaRefs>
</ds:datastoreItem>
</file>

<file path=customXml/itemProps2.xml><?xml version="1.0" encoding="utf-8"?>
<ds:datastoreItem xmlns:ds="http://schemas.openxmlformats.org/officeDocument/2006/customXml" ds:itemID="{DB60D887-2370-48EA-8092-AAC24B55C8D9}">
  <ds:schemaRefs>
    <ds:schemaRef ds:uri="http://schemas.microsoft.com/sharepoint/v3/contenttype/forms"/>
  </ds:schemaRefs>
</ds:datastoreItem>
</file>

<file path=customXml/itemProps3.xml><?xml version="1.0" encoding="utf-8"?>
<ds:datastoreItem xmlns:ds="http://schemas.openxmlformats.org/officeDocument/2006/customXml" ds:itemID="{ABC07C73-9BBF-4E06-971B-3F209C717C7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89d166f-228e-489c-a2ec-cf2705d2a744"/>
    <ds:schemaRef ds:uri="a546a256-c50e-4b34-a209-780e01ae37b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13</vt:i4>
      </vt:variant>
    </vt:vector>
  </HeadingPairs>
  <TitlesOfParts>
    <vt:vector size="13" baseType="lpstr">
      <vt:lpstr>Descripción</vt:lpstr>
      <vt:lpstr>QBA</vt:lpstr>
      <vt:lpstr>Comportamiento</vt:lpstr>
      <vt:lpstr>Clínica</vt:lpstr>
      <vt:lpstr>Instalaciones 0-1-2</vt:lpstr>
      <vt:lpstr>INFORME 0-1-2</vt:lpstr>
      <vt:lpstr>Resultados 0-1-2</vt:lpstr>
      <vt:lpstr>Informe 0-1-2 v2</vt:lpstr>
      <vt:lpstr>Instalaciones 3</vt:lpstr>
      <vt:lpstr>Jaulas distintas</vt:lpstr>
      <vt:lpstr>Resultados 3</vt:lpstr>
      <vt:lpstr>INFORME 3</vt:lpstr>
      <vt:lpstr>Informe 3 v2</vt:lpstr>
    </vt:vector>
  </TitlesOfParts>
  <Manager/>
  <Company>IRTA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Aida Xercavins</dc:creator>
  <cp:keywords/>
  <dc:description/>
  <cp:lastModifiedBy>Xercavins Simo, Aida</cp:lastModifiedBy>
  <cp:revision/>
  <dcterms:created xsi:type="dcterms:W3CDTF">2017-04-11T07:21:06Z</dcterms:created>
  <dcterms:modified xsi:type="dcterms:W3CDTF">2021-10-25T08:56:16Z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0x0101000F037C1AF637884B86CDDF62817E88F8</vt:lpwstr>
  </property>
  <property fmtid="{D5CDD505-2E9C-101B-9397-08002B2CF9AE}" pid="3" name="Order">
    <vt:r8>1120200</vt:r8>
  </property>
</Properties>
</file>